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DUS FINAL SMOP LAUTEM\DADUS DRAINAGEN\"/>
    </mc:Choice>
  </mc:AlternateContent>
  <xr:revisionPtr revIDLastSave="0" documentId="13_ncr:1_{5D1F9693-7A7B-4504-ACB5-82ABF2E78771}" xr6:coauthVersionLast="47" xr6:coauthVersionMax="47" xr10:uidLastSave="{00000000-0000-0000-0000-000000000000}"/>
  <bookViews>
    <workbookView xWindow="-110" yWindow="-110" windowWidth="19420" windowHeight="10300" tabRatio="965" activeTab="1" xr2:uid="{00000000-000D-0000-FFFF-FFFF00000000}"/>
  </bookViews>
  <sheets>
    <sheet name="Drainagen" sheetId="24" r:id="rId1"/>
    <sheet name="SUMARIU" sheetId="2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7" i="24" l="1"/>
  <c r="K27" i="24"/>
  <c r="D6" i="25" s="1"/>
  <c r="B6" i="25" s="1"/>
  <c r="B11" i="25" s="1"/>
  <c r="K23" i="24"/>
  <c r="D10" i="25"/>
  <c r="E10" i="25" s="1"/>
  <c r="B10" i="25"/>
  <c r="F10" i="25" s="1"/>
  <c r="D9" i="25"/>
  <c r="E9" i="25" s="1"/>
  <c r="B9" i="25"/>
  <c r="F8" i="25"/>
  <c r="D8" i="25"/>
  <c r="E8" i="25" s="1"/>
  <c r="B8" i="25"/>
  <c r="C8" i="25" s="1"/>
  <c r="D7" i="25"/>
  <c r="E7" i="25" s="1"/>
  <c r="B7" i="25"/>
  <c r="D5" i="25"/>
  <c r="D11" i="25" s="1"/>
  <c r="B5" i="25"/>
  <c r="C5" i="25" s="1"/>
  <c r="F15" i="24"/>
  <c r="F19" i="24" s="1"/>
  <c r="F18" i="24"/>
  <c r="F23" i="24"/>
  <c r="F24" i="24"/>
  <c r="F25" i="24"/>
  <c r="F30" i="24"/>
  <c r="F31" i="24" s="1"/>
  <c r="F39" i="24"/>
  <c r="F50" i="24"/>
  <c r="F54" i="24"/>
  <c r="J50" i="24"/>
  <c r="E5" i="25" l="1"/>
  <c r="F9" i="25"/>
  <c r="F5" i="25"/>
  <c r="G8" i="25"/>
  <c r="F7" i="25"/>
  <c r="F11" i="25" s="1"/>
  <c r="C10" i="25"/>
  <c r="G10" i="25" s="1"/>
  <c r="C9" i="25"/>
  <c r="G9" i="25" s="1"/>
  <c r="G5" i="25"/>
  <c r="C6" i="25"/>
  <c r="F6" i="25"/>
  <c r="C7" i="25"/>
  <c r="G7" i="25" s="1"/>
  <c r="E6" i="25"/>
  <c r="F55" i="24"/>
  <c r="F56" i="24" s="1"/>
  <c r="P48" i="24"/>
  <c r="K54" i="24"/>
  <c r="J54" i="24"/>
  <c r="I54" i="24"/>
  <c r="H54" i="24"/>
  <c r="Q53" i="24"/>
  <c r="P53" i="24"/>
  <c r="O53" i="24"/>
  <c r="N53" i="24"/>
  <c r="Q52" i="24"/>
  <c r="P52" i="24"/>
  <c r="O52" i="24"/>
  <c r="N52" i="24"/>
  <c r="I50" i="24"/>
  <c r="H50" i="24"/>
  <c r="P49" i="24"/>
  <c r="O49" i="24"/>
  <c r="N49" i="24"/>
  <c r="Q49" i="24"/>
  <c r="Q48" i="24"/>
  <c r="O48" i="24"/>
  <c r="N48" i="24"/>
  <c r="Q47" i="24"/>
  <c r="P47" i="24"/>
  <c r="O47" i="24"/>
  <c r="N47" i="24"/>
  <c r="Q46" i="24"/>
  <c r="P46" i="24"/>
  <c r="O46" i="24"/>
  <c r="N46" i="24"/>
  <c r="P45" i="24"/>
  <c r="O45" i="24"/>
  <c r="N45" i="24"/>
  <c r="K45" i="24"/>
  <c r="Q45" i="24" s="1"/>
  <c r="P44" i="24"/>
  <c r="O44" i="24"/>
  <c r="N44" i="24"/>
  <c r="K44" i="24"/>
  <c r="Q44" i="24" s="1"/>
  <c r="P43" i="24"/>
  <c r="O43" i="24"/>
  <c r="N43" i="24"/>
  <c r="K43" i="24"/>
  <c r="Q43" i="24" s="1"/>
  <c r="P42" i="24"/>
  <c r="O42" i="24"/>
  <c r="N42" i="24"/>
  <c r="K42" i="24"/>
  <c r="Q42" i="24" s="1"/>
  <c r="A42" i="24"/>
  <c r="A43" i="24" s="1"/>
  <c r="A44" i="24" s="1"/>
  <c r="A45" i="24" s="1"/>
  <c r="A46" i="24" s="1"/>
  <c r="A47" i="24" s="1"/>
  <c r="A48" i="24" s="1"/>
  <c r="A49" i="24" s="1"/>
  <c r="A52" i="24" s="1"/>
  <c r="A53" i="24" s="1"/>
  <c r="P41" i="24"/>
  <c r="O41" i="24"/>
  <c r="N41" i="24"/>
  <c r="K41" i="24"/>
  <c r="Q38" i="24"/>
  <c r="P38" i="24"/>
  <c r="O38" i="24"/>
  <c r="N38" i="24"/>
  <c r="J37" i="24"/>
  <c r="P37" i="24" s="1"/>
  <c r="I37" i="24"/>
  <c r="O37" i="24" s="1"/>
  <c r="N37" i="24"/>
  <c r="P36" i="24"/>
  <c r="O36" i="24"/>
  <c r="N36" i="24"/>
  <c r="K36" i="24"/>
  <c r="Q36" i="24" s="1"/>
  <c r="J35" i="24"/>
  <c r="I35" i="24"/>
  <c r="O35" i="24" s="1"/>
  <c r="N35" i="24"/>
  <c r="P34" i="24"/>
  <c r="O34" i="24"/>
  <c r="N34" i="24"/>
  <c r="K34" i="24"/>
  <c r="Q34" i="24" s="1"/>
  <c r="P33" i="24"/>
  <c r="O33" i="24"/>
  <c r="N33" i="24"/>
  <c r="K33" i="24"/>
  <c r="K30" i="24"/>
  <c r="Q30" i="24" s="1"/>
  <c r="I29" i="24"/>
  <c r="K26" i="24"/>
  <c r="Q26" i="24" s="1"/>
  <c r="J26" i="24"/>
  <c r="P26" i="24" s="1"/>
  <c r="I26" i="24"/>
  <c r="O26" i="24" s="1"/>
  <c r="N26" i="24"/>
  <c r="K25" i="24"/>
  <c r="I25" i="24"/>
  <c r="P25" i="24"/>
  <c r="K24" i="24"/>
  <c r="I24" i="24"/>
  <c r="P24" i="24"/>
  <c r="I23" i="24"/>
  <c r="P23" i="24"/>
  <c r="Q22" i="24"/>
  <c r="N22" i="24"/>
  <c r="P21" i="24"/>
  <c r="O21" i="24"/>
  <c r="N21" i="24"/>
  <c r="K21" i="24"/>
  <c r="Q21" i="24" s="1"/>
  <c r="J19" i="24"/>
  <c r="K19" i="24" s="1"/>
  <c r="I19" i="24"/>
  <c r="H19" i="24"/>
  <c r="K18" i="24"/>
  <c r="P18" i="24"/>
  <c r="P17" i="24"/>
  <c r="O17" i="24"/>
  <c r="N17" i="24"/>
  <c r="K17" i="24"/>
  <c r="Q17" i="24" s="1"/>
  <c r="P16" i="24"/>
  <c r="O16" i="24"/>
  <c r="N16" i="24"/>
  <c r="K16" i="24"/>
  <c r="Q16" i="24" s="1"/>
  <c r="K15" i="24"/>
  <c r="O15" i="24"/>
  <c r="P14" i="24"/>
  <c r="O14" i="24"/>
  <c r="N14" i="24"/>
  <c r="Q14" i="24"/>
  <c r="P13" i="24"/>
  <c r="O13" i="24"/>
  <c r="N13" i="24"/>
  <c r="Q13" i="24"/>
  <c r="P12" i="24"/>
  <c r="O12" i="24"/>
  <c r="N12" i="24"/>
  <c r="Q12" i="24"/>
  <c r="P11" i="24"/>
  <c r="O11" i="24"/>
  <c r="N11" i="24"/>
  <c r="Q11" i="24"/>
  <c r="P10" i="24"/>
  <c r="O10" i="24"/>
  <c r="N10" i="24"/>
  <c r="K10" i="24"/>
  <c r="Q10" i="24" s="1"/>
  <c r="P9" i="24"/>
  <c r="O9" i="24"/>
  <c r="N9" i="24"/>
  <c r="K9" i="24"/>
  <c r="Q9" i="24" s="1"/>
  <c r="P8" i="24"/>
  <c r="O8" i="24"/>
  <c r="N8" i="24"/>
  <c r="K8" i="24"/>
  <c r="Q8" i="24" s="1"/>
  <c r="A8" i="24"/>
  <c r="A9" i="24" s="1"/>
  <c r="A10" i="24" s="1"/>
  <c r="A11" i="24" s="1"/>
  <c r="A12" i="24" s="1"/>
  <c r="A13" i="24" s="1"/>
  <c r="A14" i="24" s="1"/>
  <c r="A15" i="24" s="1"/>
  <c r="A16" i="24" s="1"/>
  <c r="A17" i="24" s="1"/>
  <c r="A18" i="24" s="1"/>
  <c r="A21" i="24" s="1"/>
  <c r="A22" i="24" s="1"/>
  <c r="A23" i="24" s="1"/>
  <c r="A24" i="24" s="1"/>
  <c r="A25" i="24" s="1"/>
  <c r="A26" i="24" s="1"/>
  <c r="A29" i="24" s="1"/>
  <c r="A30" i="24" s="1"/>
  <c r="A33" i="24" s="1"/>
  <c r="A34" i="24" s="1"/>
  <c r="A35" i="24" s="1"/>
  <c r="A36" i="24" s="1"/>
  <c r="A37" i="24" s="1"/>
  <c r="A38" i="24" s="1"/>
  <c r="P7" i="24"/>
  <c r="O7" i="24"/>
  <c r="N7" i="24"/>
  <c r="K7" i="24"/>
  <c r="Q7" i="24" s="1"/>
  <c r="C11" i="25" l="1"/>
  <c r="G6" i="25"/>
  <c r="G11" i="25" s="1"/>
  <c r="E11" i="25"/>
  <c r="N25" i="24"/>
  <c r="Q54" i="24"/>
  <c r="P30" i="24"/>
  <c r="K50" i="24"/>
  <c r="N54" i="24"/>
  <c r="O54" i="24"/>
  <c r="O23" i="24"/>
  <c r="O24" i="24"/>
  <c r="Q25" i="24"/>
  <c r="P54" i="24"/>
  <c r="P50" i="24"/>
  <c r="Q15" i="24"/>
  <c r="Q24" i="24"/>
  <c r="O39" i="24"/>
  <c r="J39" i="24"/>
  <c r="H39" i="24"/>
  <c r="O50" i="24"/>
  <c r="Q18" i="24"/>
  <c r="N23" i="24"/>
  <c r="N24" i="24"/>
  <c r="O25" i="24"/>
  <c r="N50" i="24"/>
  <c r="I27" i="24"/>
  <c r="O22" i="24"/>
  <c r="I31" i="24"/>
  <c r="O29" i="24"/>
  <c r="J29" i="24"/>
  <c r="N39" i="24"/>
  <c r="Q23" i="24"/>
  <c r="N18" i="24"/>
  <c r="H27" i="24"/>
  <c r="N30" i="24"/>
  <c r="P35" i="24"/>
  <c r="P39" i="24" s="1"/>
  <c r="K37" i="24"/>
  <c r="Q37" i="24" s="1"/>
  <c r="I39" i="24"/>
  <c r="Q41" i="24"/>
  <c r="Q50" i="24" s="1"/>
  <c r="N15" i="24"/>
  <c r="O18" i="24"/>
  <c r="O19" i="24" s="1"/>
  <c r="N29" i="24"/>
  <c r="O30" i="24"/>
  <c r="H31" i="24"/>
  <c r="K35" i="24"/>
  <c r="Q35" i="24" s="1"/>
  <c r="P15" i="24"/>
  <c r="P19" i="24" s="1"/>
  <c r="Q33" i="24"/>
  <c r="N27" i="24" l="1"/>
  <c r="Q19" i="24"/>
  <c r="N19" i="24"/>
  <c r="Q27" i="24"/>
  <c r="I55" i="24"/>
  <c r="I56" i="24" s="1"/>
  <c r="H55" i="24"/>
  <c r="H56" i="24" s="1"/>
  <c r="N31" i="24"/>
  <c r="O27" i="24"/>
  <c r="O31" i="24"/>
  <c r="J31" i="24"/>
  <c r="K29" i="24"/>
  <c r="P29" i="24"/>
  <c r="P31" i="24" s="1"/>
  <c r="K39" i="24"/>
  <c r="Q39" i="24"/>
  <c r="J27" i="24"/>
  <c r="P22" i="24"/>
  <c r="P27" i="24" s="1"/>
  <c r="N55" i="24" l="1"/>
  <c r="N56" i="24" s="1"/>
  <c r="O55" i="24"/>
  <c r="O56" i="24" s="1"/>
  <c r="J55" i="24"/>
  <c r="J56" i="24" s="1"/>
  <c r="P55" i="24"/>
  <c r="P56" i="24" s="1"/>
  <c r="K31" i="24"/>
  <c r="K55" i="24" s="1"/>
  <c r="K56" i="24" s="1"/>
  <c r="Q29" i="24"/>
  <c r="Q31" i="24" s="1"/>
  <c r="Q55" i="24" s="1"/>
  <c r="Q56" i="24" s="1"/>
</calcChain>
</file>

<file path=xl/sharedStrings.xml><?xml version="1.0" encoding="utf-8"?>
<sst xmlns="http://schemas.openxmlformats.org/spreadsheetml/2006/main" count="179" uniqueCount="83">
  <si>
    <t>Fuiloro</t>
  </si>
  <si>
    <t>Home</t>
  </si>
  <si>
    <t>Ililai</t>
  </si>
  <si>
    <t>Suco</t>
  </si>
  <si>
    <t>Soru</t>
  </si>
  <si>
    <t>Lospalos</t>
  </si>
  <si>
    <t>Lautem</t>
  </si>
  <si>
    <t>Maina II</t>
  </si>
  <si>
    <t>Tutuala</t>
  </si>
  <si>
    <t>Observasaun</t>
  </si>
  <si>
    <t>Laivai</t>
  </si>
  <si>
    <t>Com</t>
  </si>
  <si>
    <t>Luro</t>
  </si>
  <si>
    <t>Barikafa</t>
  </si>
  <si>
    <t>Iliomar</t>
  </si>
  <si>
    <t>Cainleu</t>
  </si>
  <si>
    <t>Luro - Barikafa</t>
  </si>
  <si>
    <t>Lakawa</t>
  </si>
  <si>
    <t>Fuiloro - Home</t>
  </si>
  <si>
    <t>Cainleu - Larisula</t>
  </si>
  <si>
    <t>Lore</t>
  </si>
  <si>
    <t>Chai</t>
  </si>
  <si>
    <t>No.</t>
  </si>
  <si>
    <t>Naran Projetu</t>
  </si>
  <si>
    <t>Lokal Atividade</t>
  </si>
  <si>
    <t>Progresu fiziku ( %)</t>
  </si>
  <si>
    <t>Posto</t>
  </si>
  <si>
    <t>Aldeia</t>
  </si>
  <si>
    <t>Lospalos - Souro</t>
  </si>
  <si>
    <t>Leuro - Sorulua</t>
  </si>
  <si>
    <t>Muapitin</t>
  </si>
  <si>
    <t>Fuiloro - Muapitin</t>
  </si>
  <si>
    <t>Souro - Luturula</t>
  </si>
  <si>
    <t>Parlamentu</t>
  </si>
  <si>
    <t>Caicawamoko - Com</t>
  </si>
  <si>
    <t>Laleno - Soruwaku</t>
  </si>
  <si>
    <t>Tutuala - Walu</t>
  </si>
  <si>
    <t>Luro - Lakawa</t>
  </si>
  <si>
    <t>Lakawa - Wairoke</t>
  </si>
  <si>
    <t>Apatmutu - Larimi - Kanfuru</t>
  </si>
  <si>
    <t>Caidawalarin - Liafalun</t>
  </si>
  <si>
    <t>Lore I - Chai</t>
  </si>
  <si>
    <t>Dasidara - Lequidiga</t>
  </si>
  <si>
    <t>Posto Lore</t>
  </si>
  <si>
    <t xml:space="preserve">Planu Total  (KM/M) </t>
  </si>
  <si>
    <t>Rezultadu atinjidu Trimestral (KM/M)</t>
  </si>
  <si>
    <t>Drainagen</t>
  </si>
  <si>
    <t>Pontes</t>
  </si>
  <si>
    <t>Souro - Nairete</t>
  </si>
  <si>
    <t>Maina I - Parlamentu</t>
  </si>
  <si>
    <t>Laivai - Wairoke</t>
  </si>
  <si>
    <t>Luro- Lakawa</t>
  </si>
  <si>
    <t>Total I</t>
  </si>
  <si>
    <t>Total II</t>
  </si>
  <si>
    <t>Postu Lospalos</t>
  </si>
  <si>
    <t>Sub Total A</t>
  </si>
  <si>
    <t>Postu Lautem</t>
  </si>
  <si>
    <t>Sub Total B</t>
  </si>
  <si>
    <t>Sub Total C</t>
  </si>
  <si>
    <t>Postu Tutuala</t>
  </si>
  <si>
    <t>Postu Luro</t>
  </si>
  <si>
    <t>Sub Total D</t>
  </si>
  <si>
    <t>Postu Iliomar</t>
  </si>
  <si>
    <t>Sub Total E</t>
  </si>
  <si>
    <t>Sub Total F</t>
  </si>
  <si>
    <t>1T</t>
  </si>
  <si>
    <t>2T</t>
  </si>
  <si>
    <t>3T</t>
  </si>
  <si>
    <t>4T</t>
  </si>
  <si>
    <t>Ongoing</t>
  </si>
  <si>
    <t>Drainazen</t>
  </si>
  <si>
    <t>Oingoing</t>
  </si>
  <si>
    <t>Final Complation</t>
  </si>
  <si>
    <t>Trisula - KaIcavamoko</t>
  </si>
  <si>
    <t>Lista Reparasaun e Conservasaun de Drainagen Iha Municipio Lautem</t>
  </si>
  <si>
    <t>Postu Administrativo</t>
  </si>
  <si>
    <t xml:space="preserve">Ttl Length </t>
  </si>
  <si>
    <t xml:space="preserve">Progress Length </t>
  </si>
  <si>
    <t xml:space="preserve">Balance Length </t>
  </si>
  <si>
    <t>Grand total</t>
  </si>
  <si>
    <t>(M)</t>
  </si>
  <si>
    <t>(KM)</t>
  </si>
  <si>
    <t>SUMARIU DRAINAGEN MUNICIPIO LAUTEM IHA PROSESU REHABILITASAUN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</si>
</sst>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Tw Cen MT"/>
      <family val="2"/>
    </font>
    <font>
      <b/>
      <sz val="10"/>
      <color theme="1"/>
      <name val="Tw Cen MT"/>
      <family val="2"/>
    </font>
    <font>
      <sz val="10"/>
      <color theme="1"/>
      <name val="Tw Cen MT"/>
      <family val="2"/>
    </font>
    <font>
      <b/>
      <sz val="16"/>
      <color theme="1"/>
      <name val="Tw Cen MT"/>
      <family val="2"/>
    </font>
    <font>
      <sz val="9"/>
      <color theme="1"/>
      <name val="Tw Cen MT"/>
      <family val="2"/>
    </font>
    <font>
      <b/>
      <sz val="9"/>
      <color theme="1"/>
      <name val="Tw Cen MT"/>
      <family val="2"/>
    </font>
    <font>
      <sz val="11"/>
      <color theme="1"/>
      <name val="Calibri"/>
      <family val="2"/>
      <scheme val="minor"/>
    </font>
    <font>
      <sz val="11"/>
      <color theme="1"/>
      <name val="Tw Cen MT"/>
      <family val="2"/>
    </font>
    <font>
      <b/>
      <sz val="11"/>
      <color theme="1"/>
      <name val="Tw Cen MT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8" fillId="0" borderId="0" applyFont="0" applyFill="0" applyBorder="0" applyAlignment="0" applyProtection="0"/>
  </cellStyleXfs>
  <cellXfs count="147">
    <xf numFmtId="0" fontId="0" fillId="0" borderId="0" xfId="0"/>
    <xf numFmtId="10" fontId="0" fillId="0" borderId="0" xfId="0" applyNumberFormat="1"/>
    <xf numFmtId="1" fontId="0" fillId="0" borderId="0" xfId="0" applyNumberFormat="1"/>
    <xf numFmtId="1" fontId="0" fillId="0" borderId="0" xfId="0" applyNumberFormat="1" applyAlignment="1">
      <alignment horizontal="center"/>
    </xf>
    <xf numFmtId="1" fontId="3" fillId="8" borderId="7" xfId="1" applyNumberFormat="1" applyFont="1" applyFill="1" applyBorder="1" applyAlignment="1">
      <alignment horizontal="center" vertical="center" wrapText="1"/>
    </xf>
    <xf numFmtId="1" fontId="3" fillId="8" borderId="8" xfId="1" applyNumberFormat="1" applyFont="1" applyFill="1" applyBorder="1" applyAlignment="1">
      <alignment horizontal="center" vertical="center" wrapText="1"/>
    </xf>
    <xf numFmtId="1" fontId="3" fillId="8" borderId="11" xfId="1" applyNumberFormat="1" applyFont="1" applyFill="1" applyBorder="1" applyAlignment="1">
      <alignment horizontal="center" vertical="center" wrapText="1"/>
    </xf>
    <xf numFmtId="1" fontId="3" fillId="8" borderId="10" xfId="1" applyNumberFormat="1" applyFont="1" applyFill="1" applyBorder="1" applyAlignment="1">
      <alignment horizontal="center" vertical="center" wrapText="1"/>
    </xf>
    <xf numFmtId="1" fontId="3" fillId="8" borderId="2" xfId="1" applyNumberFormat="1" applyFont="1" applyFill="1" applyBorder="1" applyAlignment="1">
      <alignment horizontal="center" vertical="center" wrapText="1"/>
    </xf>
    <xf numFmtId="1" fontId="3" fillId="8" borderId="9" xfId="1" applyNumberFormat="1" applyFont="1" applyFill="1" applyBorder="1" applyAlignment="1">
      <alignment horizontal="center" vertical="center" wrapText="1"/>
    </xf>
    <xf numFmtId="1" fontId="3" fillId="8" borderId="14" xfId="1" applyNumberFormat="1" applyFont="1" applyFill="1" applyBorder="1" applyAlignment="1">
      <alignment horizontal="center" vertical="center" wrapText="1"/>
    </xf>
    <xf numFmtId="1" fontId="3" fillId="6" borderId="1" xfId="1" applyNumberFormat="1" applyFont="1" applyFill="1" applyBorder="1" applyAlignment="1">
      <alignment horizontal="center" vertical="center" wrapText="1"/>
    </xf>
    <xf numFmtId="1" fontId="3" fillId="6" borderId="4" xfId="1" applyNumberFormat="1" applyFont="1" applyFill="1" applyBorder="1" applyAlignment="1">
      <alignment horizontal="center" vertical="center" wrapText="1"/>
    </xf>
    <xf numFmtId="10" fontId="3" fillId="6" borderId="1" xfId="1" applyNumberFormat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7" borderId="5" xfId="1" applyFont="1" applyFill="1" applyBorder="1" applyAlignment="1">
      <alignment vertical="center"/>
    </xf>
    <xf numFmtId="0" fontId="3" fillId="8" borderId="13" xfId="1" applyFont="1" applyFill="1" applyBorder="1" applyAlignment="1">
      <alignment vertical="center"/>
    </xf>
    <xf numFmtId="0" fontId="4" fillId="4" borderId="1" xfId="1" applyFont="1" applyFill="1" applyBorder="1" applyAlignment="1">
      <alignment vertical="center"/>
    </xf>
    <xf numFmtId="0" fontId="4" fillId="4" borderId="1" xfId="1" applyFont="1" applyFill="1" applyBorder="1" applyAlignment="1">
      <alignment horizontal="center" vertical="center"/>
    </xf>
    <xf numFmtId="1" fontId="4" fillId="4" borderId="1" xfId="1" applyNumberFormat="1" applyFont="1" applyFill="1" applyBorder="1" applyAlignment="1">
      <alignment horizontal="center" vertical="center"/>
    </xf>
    <xf numFmtId="1" fontId="4" fillId="8" borderId="1" xfId="1" applyNumberFormat="1" applyFont="1" applyFill="1" applyBorder="1" applyAlignment="1">
      <alignment horizontal="center" vertical="center"/>
    </xf>
    <xf numFmtId="1" fontId="4" fillId="8" borderId="4" xfId="1" applyNumberFormat="1" applyFont="1" applyFill="1" applyBorder="1" applyAlignment="1">
      <alignment horizontal="center" vertical="center"/>
    </xf>
    <xf numFmtId="1" fontId="4" fillId="4" borderId="4" xfId="1" applyNumberFormat="1" applyFont="1" applyFill="1" applyBorder="1" applyAlignment="1">
      <alignment horizontal="center" vertical="center"/>
    </xf>
    <xf numFmtId="9" fontId="4" fillId="4" borderId="1" xfId="1" applyNumberFormat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vertical="center"/>
    </xf>
    <xf numFmtId="0" fontId="4" fillId="5" borderId="1" xfId="1" applyFont="1" applyFill="1" applyBorder="1" applyAlignment="1">
      <alignment horizontal="center" vertical="center"/>
    </xf>
    <xf numFmtId="1" fontId="4" fillId="5" borderId="1" xfId="1" applyNumberFormat="1" applyFont="1" applyFill="1" applyBorder="1" applyAlignment="1">
      <alignment horizontal="center" vertical="center"/>
    </xf>
    <xf numFmtId="1" fontId="4" fillId="5" borderId="4" xfId="1" applyNumberFormat="1" applyFont="1" applyFill="1" applyBorder="1" applyAlignment="1">
      <alignment horizontal="center" vertical="center"/>
    </xf>
    <xf numFmtId="9" fontId="4" fillId="5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1" fontId="4" fillId="3" borderId="1" xfId="1" applyNumberFormat="1" applyFont="1" applyFill="1" applyBorder="1" applyAlignment="1">
      <alignment horizontal="center" vertical="center"/>
    </xf>
    <xf numFmtId="1" fontId="4" fillId="3" borderId="4" xfId="1" applyNumberFormat="1" applyFont="1" applyFill="1" applyBorder="1" applyAlignment="1">
      <alignment horizontal="center" vertical="center"/>
    </xf>
    <xf numFmtId="9" fontId="4" fillId="3" borderId="1" xfId="1" applyNumberFormat="1" applyFont="1" applyFill="1" applyBorder="1" applyAlignment="1">
      <alignment horizontal="center" vertical="center"/>
    </xf>
    <xf numFmtId="1" fontId="4" fillId="2" borderId="1" xfId="1" applyNumberFormat="1" applyFont="1" applyFill="1" applyBorder="1" applyAlignment="1">
      <alignment horizontal="center" vertical="center"/>
    </xf>
    <xf numFmtId="1" fontId="4" fillId="2" borderId="4" xfId="1" applyNumberFormat="1" applyFont="1" applyFill="1" applyBorder="1" applyAlignment="1">
      <alignment horizontal="center" vertical="center"/>
    </xf>
    <xf numFmtId="9" fontId="4" fillId="2" borderId="1" xfId="1" applyNumberFormat="1" applyFont="1" applyFill="1" applyBorder="1" applyAlignment="1">
      <alignment horizontal="center" vertical="center"/>
    </xf>
    <xf numFmtId="1" fontId="4" fillId="7" borderId="12" xfId="1" applyNumberFormat="1" applyFont="1" applyFill="1" applyBorder="1" applyAlignment="1">
      <alignment horizontal="center" vertical="center"/>
    </xf>
    <xf numFmtId="0" fontId="3" fillId="7" borderId="13" xfId="1" applyFont="1" applyFill="1" applyBorder="1" applyAlignment="1">
      <alignment vertical="center"/>
    </xf>
    <xf numFmtId="1" fontId="4" fillId="7" borderId="13" xfId="1" applyNumberFormat="1" applyFont="1" applyFill="1" applyBorder="1" applyAlignment="1">
      <alignment horizontal="center" vertical="center"/>
    </xf>
    <xf numFmtId="9" fontId="4" fillId="7" borderId="13" xfId="1" applyNumberFormat="1" applyFont="1" applyFill="1" applyBorder="1" applyAlignment="1">
      <alignment horizontal="center" vertical="center"/>
    </xf>
    <xf numFmtId="0" fontId="4" fillId="5" borderId="1" xfId="1" applyFont="1" applyFill="1" applyBorder="1"/>
    <xf numFmtId="0" fontId="4" fillId="4" borderId="1" xfId="0" applyFont="1" applyFill="1" applyBorder="1" applyAlignment="1">
      <alignment vertical="center"/>
    </xf>
    <xf numFmtId="0" fontId="4" fillId="3" borderId="1" xfId="1" applyFont="1" applyFill="1" applyBorder="1"/>
    <xf numFmtId="0" fontId="4" fillId="4" borderId="1" xfId="1" applyFont="1" applyFill="1" applyBorder="1" applyAlignment="1">
      <alignment horizontal="left" vertical="center"/>
    </xf>
    <xf numFmtId="1" fontId="4" fillId="0" borderId="4" xfId="1" applyNumberFormat="1" applyFont="1" applyBorder="1" applyAlignment="1">
      <alignment horizontal="center" vertical="center"/>
    </xf>
    <xf numFmtId="1" fontId="4" fillId="3" borderId="4" xfId="1" applyNumberFormat="1" applyFont="1" applyFill="1" applyBorder="1" applyAlignment="1">
      <alignment vertical="center"/>
    </xf>
    <xf numFmtId="0" fontId="3" fillId="7" borderId="12" xfId="0" applyFont="1" applyFill="1" applyBorder="1" applyAlignment="1">
      <alignment vertical="center"/>
    </xf>
    <xf numFmtId="0" fontId="3" fillId="7" borderId="13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8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0" fontId="3" fillId="9" borderId="1" xfId="1" applyFont="1" applyFill="1" applyBorder="1" applyAlignment="1">
      <alignment vertical="center"/>
    </xf>
    <xf numFmtId="0" fontId="3" fillId="9" borderId="1" xfId="1" applyFont="1" applyFill="1" applyBorder="1"/>
    <xf numFmtId="1" fontId="5" fillId="9" borderId="1" xfId="1" applyNumberFormat="1" applyFont="1" applyFill="1" applyBorder="1" applyAlignment="1">
      <alignment horizontal="center" vertical="center"/>
    </xf>
    <xf numFmtId="1" fontId="5" fillId="8" borderId="1" xfId="1" applyNumberFormat="1" applyFont="1" applyFill="1" applyBorder="1" applyAlignment="1">
      <alignment horizontal="center" vertical="center"/>
    </xf>
    <xf numFmtId="1" fontId="5" fillId="9" borderId="4" xfId="1" applyNumberFormat="1" applyFont="1" applyFill="1" applyBorder="1" applyAlignment="1">
      <alignment horizontal="center" vertical="center"/>
    </xf>
    <xf numFmtId="1" fontId="3" fillId="9" borderId="1" xfId="1" applyNumberFormat="1" applyFont="1" applyFill="1" applyBorder="1" applyAlignment="1">
      <alignment horizontal="center" vertical="center"/>
    </xf>
    <xf numFmtId="1" fontId="3" fillId="8" borderId="1" xfId="1" applyNumberFormat="1" applyFont="1" applyFill="1" applyBorder="1" applyAlignment="1">
      <alignment horizontal="center" vertical="center"/>
    </xf>
    <xf numFmtId="9" fontId="3" fillId="9" borderId="1" xfId="1" applyNumberFormat="1" applyFont="1" applyFill="1" applyBorder="1" applyAlignment="1">
      <alignment horizontal="center" vertical="center"/>
    </xf>
    <xf numFmtId="1" fontId="3" fillId="8" borderId="0" xfId="1" applyNumberFormat="1" applyFont="1" applyFill="1" applyBorder="1" applyAlignment="1">
      <alignment horizontal="center" vertical="center" wrapText="1"/>
    </xf>
    <xf numFmtId="0" fontId="3" fillId="7" borderId="25" xfId="1" applyFont="1" applyFill="1" applyBorder="1" applyAlignment="1">
      <alignment vertical="center"/>
    </xf>
    <xf numFmtId="0" fontId="3" fillId="7" borderId="26" xfId="1" applyFont="1" applyFill="1" applyBorder="1" applyAlignment="1">
      <alignment vertical="center"/>
    </xf>
    <xf numFmtId="0" fontId="4" fillId="0" borderId="27" xfId="1" applyFont="1" applyBorder="1" applyAlignment="1">
      <alignment horizontal="center" vertical="center"/>
    </xf>
    <xf numFmtId="9" fontId="4" fillId="4" borderId="28" xfId="1" applyNumberFormat="1" applyFont="1" applyFill="1" applyBorder="1" applyAlignment="1">
      <alignment horizontal="center" vertical="center" wrapText="1"/>
    </xf>
    <xf numFmtId="9" fontId="4" fillId="5" borderId="28" xfId="1" applyNumberFormat="1" applyFont="1" applyFill="1" applyBorder="1" applyAlignment="1">
      <alignment horizontal="center" vertical="center" wrapText="1"/>
    </xf>
    <xf numFmtId="9" fontId="6" fillId="3" borderId="28" xfId="1" applyNumberFormat="1" applyFont="1" applyFill="1" applyBorder="1" applyAlignment="1">
      <alignment horizontal="center" vertical="center" wrapText="1"/>
    </xf>
    <xf numFmtId="9" fontId="6" fillId="5" borderId="28" xfId="1" applyNumberFormat="1" applyFont="1" applyFill="1" applyBorder="1" applyAlignment="1">
      <alignment horizontal="center" vertical="center" wrapText="1"/>
    </xf>
    <xf numFmtId="9" fontId="6" fillId="4" borderId="28" xfId="1" applyNumberFormat="1" applyFont="1" applyFill="1" applyBorder="1" applyAlignment="1">
      <alignment horizontal="center" vertical="center" wrapText="1"/>
    </xf>
    <xf numFmtId="9" fontId="6" fillId="2" borderId="28" xfId="1" applyNumberFormat="1" applyFont="1" applyFill="1" applyBorder="1" applyAlignment="1">
      <alignment horizontal="center" vertical="center" wrapText="1"/>
    </xf>
    <xf numFmtId="9" fontId="6" fillId="7" borderId="29" xfId="1" applyNumberFormat="1" applyFont="1" applyFill="1" applyBorder="1" applyAlignment="1">
      <alignment horizontal="center" vertical="center" wrapText="1"/>
    </xf>
    <xf numFmtId="9" fontId="6" fillId="4" borderId="28" xfId="1" applyNumberFormat="1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9" borderId="27" xfId="1" applyFont="1" applyFill="1" applyBorder="1"/>
    <xf numFmtId="9" fontId="7" fillId="9" borderId="28" xfId="1" applyNumberFormat="1" applyFont="1" applyFill="1" applyBorder="1" applyAlignment="1">
      <alignment horizontal="center" vertical="center"/>
    </xf>
    <xf numFmtId="0" fontId="4" fillId="9" borderId="30" xfId="1" applyFont="1" applyFill="1" applyBorder="1"/>
    <xf numFmtId="0" fontId="3" fillId="9" borderId="31" xfId="1" applyFont="1" applyFill="1" applyBorder="1" applyAlignment="1">
      <alignment vertical="center"/>
    </xf>
    <xf numFmtId="0" fontId="3" fillId="9" borderId="31" xfId="1" applyFont="1" applyFill="1" applyBorder="1"/>
    <xf numFmtId="1" fontId="5" fillId="9" borderId="31" xfId="1" applyNumberFormat="1" applyFont="1" applyFill="1" applyBorder="1" applyAlignment="1">
      <alignment horizontal="center" vertical="center"/>
    </xf>
    <xf numFmtId="1" fontId="5" fillId="8" borderId="31" xfId="1" applyNumberFormat="1" applyFont="1" applyFill="1" applyBorder="1" applyAlignment="1">
      <alignment horizontal="center" vertical="center"/>
    </xf>
    <xf numFmtId="2" fontId="5" fillId="9" borderId="31" xfId="1" applyNumberFormat="1" applyFont="1" applyFill="1" applyBorder="1" applyAlignment="1">
      <alignment horizontal="center" vertical="center"/>
    </xf>
    <xf numFmtId="2" fontId="5" fillId="9" borderId="32" xfId="1" applyNumberFormat="1" applyFont="1" applyFill="1" applyBorder="1" applyAlignment="1">
      <alignment horizontal="center" vertical="center"/>
    </xf>
    <xf numFmtId="2" fontId="3" fillId="9" borderId="31" xfId="1" applyNumberFormat="1" applyFont="1" applyFill="1" applyBorder="1" applyAlignment="1">
      <alignment horizontal="center" vertical="center"/>
    </xf>
    <xf numFmtId="1" fontId="3" fillId="8" borderId="31" xfId="1" applyNumberFormat="1" applyFont="1" applyFill="1" applyBorder="1" applyAlignment="1">
      <alignment horizontal="center" vertical="center"/>
    </xf>
    <xf numFmtId="9" fontId="3" fillId="9" borderId="31" xfId="1" applyNumberFormat="1" applyFont="1" applyFill="1" applyBorder="1" applyAlignment="1">
      <alignment horizontal="center" vertical="center"/>
    </xf>
    <xf numFmtId="9" fontId="7" fillId="9" borderId="33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43" fontId="9" fillId="0" borderId="1" xfId="0" applyNumberFormat="1" applyFont="1" applyBorder="1" applyAlignment="1">
      <alignment horizontal="center" vertical="center"/>
    </xf>
    <xf numFmtId="43" fontId="9" fillId="0" borderId="1" xfId="2" applyNumberFormat="1" applyFont="1" applyBorder="1" applyAlignment="1">
      <alignment horizontal="center" vertical="center"/>
    </xf>
    <xf numFmtId="0" fontId="9" fillId="3" borderId="0" xfId="0" applyFont="1" applyFill="1" applyAlignment="1">
      <alignment vertical="center"/>
    </xf>
    <xf numFmtId="43" fontId="9" fillId="3" borderId="1" xfId="2" applyNumberFormat="1" applyFont="1" applyFill="1" applyBorder="1" applyAlignment="1">
      <alignment horizontal="center" vertical="center"/>
    </xf>
    <xf numFmtId="0" fontId="0" fillId="3" borderId="0" xfId="0" applyFill="1"/>
    <xf numFmtId="0" fontId="10" fillId="12" borderId="1" xfId="0" applyFont="1" applyFill="1" applyBorder="1" applyAlignment="1">
      <alignment horizontal="center" vertical="center"/>
    </xf>
    <xf numFmtId="0" fontId="10" fillId="12" borderId="28" xfId="0" applyFont="1" applyFill="1" applyBorder="1" applyAlignment="1">
      <alignment horizontal="center" vertical="center"/>
    </xf>
    <xf numFmtId="0" fontId="9" fillId="0" borderId="27" xfId="0" applyFont="1" applyBorder="1" applyAlignment="1">
      <alignment vertical="center"/>
    </xf>
    <xf numFmtId="43" fontId="9" fillId="0" borderId="28" xfId="2" applyNumberFormat="1" applyFont="1" applyBorder="1" applyAlignment="1">
      <alignment horizontal="center" vertical="center"/>
    </xf>
    <xf numFmtId="0" fontId="9" fillId="3" borderId="27" xfId="0" applyFont="1" applyFill="1" applyBorder="1" applyAlignment="1">
      <alignment vertical="center"/>
    </xf>
    <xf numFmtId="43" fontId="9" fillId="3" borderId="28" xfId="2" applyNumberFormat="1" applyFont="1" applyFill="1" applyBorder="1" applyAlignment="1">
      <alignment horizontal="center" vertical="center"/>
    </xf>
    <xf numFmtId="0" fontId="10" fillId="11" borderId="30" xfId="0" applyFont="1" applyFill="1" applyBorder="1" applyAlignment="1">
      <alignment vertical="center"/>
    </xf>
    <xf numFmtId="43" fontId="10" fillId="11" borderId="31" xfId="2" applyFont="1" applyFill="1" applyBorder="1" applyAlignment="1">
      <alignment vertical="center"/>
    </xf>
    <xf numFmtId="43" fontId="10" fillId="11" borderId="33" xfId="2" applyFont="1" applyFill="1" applyBorder="1" applyAlignment="1">
      <alignment vertical="center"/>
    </xf>
    <xf numFmtId="0" fontId="3" fillId="7" borderId="25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left" vertical="center"/>
    </xf>
    <xf numFmtId="0" fontId="3" fillId="2" borderId="25" xfId="1" applyFont="1" applyFill="1" applyBorder="1" applyAlignment="1">
      <alignment horizontal="left" vertical="center"/>
    </xf>
    <xf numFmtId="0" fontId="3" fillId="2" borderId="5" xfId="1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left" vertical="center"/>
    </xf>
    <xf numFmtId="0" fontId="3" fillId="6" borderId="20" xfId="1" applyFont="1" applyFill="1" applyBorder="1" applyAlignment="1">
      <alignment horizontal="center" vertical="center" wrapText="1"/>
    </xf>
    <xf numFmtId="0" fontId="3" fillId="6" borderId="22" xfId="1" applyFont="1" applyFill="1" applyBorder="1" applyAlignment="1">
      <alignment horizontal="center" vertical="center" wrapText="1"/>
    </xf>
    <xf numFmtId="0" fontId="3" fillId="6" borderId="24" xfId="1" applyFont="1" applyFill="1" applyBorder="1" applyAlignment="1">
      <alignment horizontal="center" vertical="center" wrapText="1"/>
    </xf>
    <xf numFmtId="0" fontId="3" fillId="7" borderId="25" xfId="1" applyFont="1" applyFill="1" applyBorder="1" applyAlignment="1">
      <alignment horizontal="left" vertical="center"/>
    </xf>
    <xf numFmtId="0" fontId="3" fillId="7" borderId="5" xfId="1" applyFont="1" applyFill="1" applyBorder="1" applyAlignment="1">
      <alignment horizontal="left" vertical="center"/>
    </xf>
    <xf numFmtId="0" fontId="3" fillId="7" borderId="3" xfId="1" applyFont="1" applyFill="1" applyBorder="1" applyAlignment="1">
      <alignment horizontal="left" vertical="center"/>
    </xf>
    <xf numFmtId="0" fontId="3" fillId="6" borderId="7" xfId="1" applyFont="1" applyFill="1" applyBorder="1" applyAlignment="1">
      <alignment horizontal="center" vertical="center"/>
    </xf>
    <xf numFmtId="0" fontId="3" fillId="6" borderId="14" xfId="1" applyFont="1" applyFill="1" applyBorder="1" applyAlignment="1">
      <alignment horizontal="center" vertical="center"/>
    </xf>
    <xf numFmtId="0" fontId="3" fillId="6" borderId="2" xfId="1" applyFont="1" applyFill="1" applyBorder="1" applyAlignment="1">
      <alignment horizontal="center" vertical="center"/>
    </xf>
    <xf numFmtId="1" fontId="3" fillId="6" borderId="7" xfId="1" applyNumberFormat="1" applyFont="1" applyFill="1" applyBorder="1" applyAlignment="1">
      <alignment horizontal="center" vertical="center" wrapText="1"/>
    </xf>
    <xf numFmtId="1" fontId="3" fillId="6" borderId="2" xfId="1" applyNumberFormat="1" applyFont="1" applyFill="1" applyBorder="1" applyAlignment="1">
      <alignment horizontal="center" vertical="center" wrapText="1"/>
    </xf>
    <xf numFmtId="1" fontId="3" fillId="6" borderId="10" xfId="1" applyNumberFormat="1" applyFont="1" applyFill="1" applyBorder="1" applyAlignment="1">
      <alignment horizontal="center" vertical="center" wrapText="1"/>
    </xf>
    <xf numFmtId="1" fontId="3" fillId="6" borderId="15" xfId="1" applyNumberFormat="1" applyFont="1" applyFill="1" applyBorder="1" applyAlignment="1">
      <alignment horizontal="center" vertical="center" wrapText="1"/>
    </xf>
    <xf numFmtId="1" fontId="3" fillId="6" borderId="11" xfId="1" applyNumberFormat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3" fillId="6" borderId="5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3" fillId="6" borderId="19" xfId="1" applyFont="1" applyFill="1" applyBorder="1" applyAlignment="1">
      <alignment horizontal="center" vertical="center"/>
    </xf>
    <xf numFmtId="0" fontId="3" fillId="6" borderId="21" xfId="1" applyFont="1" applyFill="1" applyBorder="1" applyAlignment="1">
      <alignment horizontal="center" vertical="center"/>
    </xf>
    <xf numFmtId="0" fontId="3" fillId="6" borderId="23" xfId="1" applyFont="1" applyFill="1" applyBorder="1" applyAlignment="1">
      <alignment horizontal="center" vertical="center"/>
    </xf>
    <xf numFmtId="0" fontId="3" fillId="6" borderId="5" xfId="1" applyFont="1" applyFill="1" applyBorder="1" applyAlignment="1">
      <alignment horizontal="center" vertical="center"/>
    </xf>
    <xf numFmtId="0" fontId="3" fillId="6" borderId="3" xfId="1" applyFont="1" applyFill="1" applyBorder="1" applyAlignment="1">
      <alignment horizontal="center" vertical="center"/>
    </xf>
    <xf numFmtId="0" fontId="3" fillId="6" borderId="8" xfId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3" fillId="6" borderId="15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10" fillId="10" borderId="35" xfId="0" applyFont="1" applyFill="1" applyBorder="1" applyAlignment="1">
      <alignment horizontal="center" vertical="center"/>
    </xf>
    <xf numFmtId="0" fontId="10" fillId="10" borderId="36" xfId="0" applyFont="1" applyFill="1" applyBorder="1" applyAlignment="1">
      <alignment horizontal="center" vertical="center"/>
    </xf>
    <xf numFmtId="0" fontId="10" fillId="10" borderId="34" xfId="0" applyFont="1" applyFill="1" applyBorder="1" applyAlignment="1">
      <alignment horizontal="center" vertical="center" wrapText="1"/>
    </xf>
    <xf numFmtId="0" fontId="10" fillId="10" borderId="2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0FFCC"/>
      <color rgb="FFFFCCFF"/>
      <color rgb="FF00CC00"/>
      <color rgb="FFFFFF99"/>
      <color rgb="FF99FFCC"/>
      <color rgb="FF00FFFF"/>
      <color rgb="FF99CCFF"/>
      <color rgb="FFFFFFCC"/>
      <color rgb="FFCCFF66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56"/>
  <sheetViews>
    <sheetView view="pageBreakPreview" topLeftCell="A29" zoomScale="70" zoomScaleNormal="100" zoomScaleSheetLayoutView="70" workbookViewId="0">
      <selection activeCell="F28" sqref="F28"/>
    </sheetView>
  </sheetViews>
  <sheetFormatPr defaultColWidth="9.1796875" defaultRowHeight="14.5" x14ac:dyDescent="0.35"/>
  <cols>
    <col min="1" max="1" width="3.54296875" bestFit="1" customWidth="1"/>
    <col min="2" max="2" width="21.6328125" customWidth="1"/>
    <col min="3" max="3" width="14.81640625" customWidth="1"/>
    <col min="4" max="4" width="19" customWidth="1"/>
    <col min="5" max="5" width="8" customWidth="1"/>
    <col min="6" max="6" width="12.81640625" style="2" customWidth="1"/>
    <col min="7" max="7" width="2.1796875" style="2" customWidth="1"/>
    <col min="8" max="8" width="10.1796875" style="2" customWidth="1"/>
    <col min="9" max="9" width="12.54296875" style="2" customWidth="1"/>
    <col min="10" max="10" width="9.81640625" style="3" customWidth="1"/>
    <col min="11" max="11" width="18.36328125" style="2" customWidth="1"/>
    <col min="12" max="12" width="6.1796875" customWidth="1"/>
    <col min="13" max="13" width="2.1796875" customWidth="1"/>
    <col min="14" max="14" width="6.81640625" style="1" customWidth="1"/>
    <col min="15" max="15" width="6.1796875" style="1" customWidth="1"/>
    <col min="16" max="16" width="6.1796875" customWidth="1"/>
    <col min="17" max="17" width="6.54296875" customWidth="1"/>
    <col min="18" max="18" width="2.1796875" customWidth="1"/>
    <col min="19" max="19" width="12.7265625" customWidth="1"/>
  </cols>
  <sheetData>
    <row r="1" spans="1:19" ht="18.75" customHeight="1" x14ac:dyDescent="0.35">
      <c r="A1" s="127" t="s">
        <v>74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9"/>
    </row>
    <row r="2" spans="1:19" ht="15" customHeight="1" x14ac:dyDescent="0.35">
      <c r="A2" s="130" t="s">
        <v>22</v>
      </c>
      <c r="B2" s="114" t="s">
        <v>23</v>
      </c>
      <c r="C2" s="133" t="s">
        <v>24</v>
      </c>
      <c r="D2" s="133"/>
      <c r="E2" s="134"/>
      <c r="F2" s="117" t="s">
        <v>44</v>
      </c>
      <c r="G2" s="4"/>
      <c r="H2" s="135" t="s">
        <v>45</v>
      </c>
      <c r="I2" s="136"/>
      <c r="J2" s="136"/>
      <c r="K2" s="136"/>
      <c r="L2" s="137"/>
      <c r="M2" s="5"/>
      <c r="N2" s="135" t="s">
        <v>25</v>
      </c>
      <c r="O2" s="136"/>
      <c r="P2" s="136"/>
      <c r="Q2" s="137"/>
      <c r="R2" s="4"/>
      <c r="S2" s="108" t="s">
        <v>9</v>
      </c>
    </row>
    <row r="3" spans="1:19" x14ac:dyDescent="0.35">
      <c r="A3" s="131"/>
      <c r="B3" s="115"/>
      <c r="C3" s="114" t="s">
        <v>26</v>
      </c>
      <c r="D3" s="114" t="s">
        <v>3</v>
      </c>
      <c r="E3" s="114" t="s">
        <v>27</v>
      </c>
      <c r="F3" s="118"/>
      <c r="G3" s="6"/>
      <c r="H3" s="138"/>
      <c r="I3" s="139"/>
      <c r="J3" s="139"/>
      <c r="K3" s="139"/>
      <c r="L3" s="140"/>
      <c r="M3" s="7"/>
      <c r="N3" s="138"/>
      <c r="O3" s="139"/>
      <c r="P3" s="139"/>
      <c r="Q3" s="140"/>
      <c r="R3" s="8"/>
      <c r="S3" s="109"/>
    </row>
    <row r="4" spans="1:19" ht="15" customHeight="1" x14ac:dyDescent="0.35">
      <c r="A4" s="131"/>
      <c r="B4" s="115"/>
      <c r="C4" s="115"/>
      <c r="D4" s="115"/>
      <c r="E4" s="115"/>
      <c r="F4" s="117" t="s">
        <v>46</v>
      </c>
      <c r="G4" s="9"/>
      <c r="H4" s="119" t="s">
        <v>70</v>
      </c>
      <c r="I4" s="120"/>
      <c r="J4" s="120"/>
      <c r="K4" s="121"/>
      <c r="L4" s="122" t="s">
        <v>47</v>
      </c>
      <c r="M4" s="62"/>
      <c r="N4" s="124" t="s">
        <v>46</v>
      </c>
      <c r="O4" s="125"/>
      <c r="P4" s="125"/>
      <c r="Q4" s="126"/>
      <c r="R4" s="10"/>
      <c r="S4" s="109"/>
    </row>
    <row r="5" spans="1:19" x14ac:dyDescent="0.35">
      <c r="A5" s="132"/>
      <c r="B5" s="116"/>
      <c r="C5" s="116"/>
      <c r="D5" s="116"/>
      <c r="E5" s="116"/>
      <c r="F5" s="118"/>
      <c r="G5" s="6"/>
      <c r="H5" s="11" t="s">
        <v>65</v>
      </c>
      <c r="I5" s="11" t="s">
        <v>66</v>
      </c>
      <c r="J5" s="12" t="s">
        <v>67</v>
      </c>
      <c r="K5" s="11" t="s">
        <v>68</v>
      </c>
      <c r="L5" s="123"/>
      <c r="M5" s="6"/>
      <c r="N5" s="13" t="s">
        <v>65</v>
      </c>
      <c r="O5" s="13" t="s">
        <v>66</v>
      </c>
      <c r="P5" s="14" t="s">
        <v>67</v>
      </c>
      <c r="Q5" s="14" t="s">
        <v>68</v>
      </c>
      <c r="R5" s="6"/>
      <c r="S5" s="110"/>
    </row>
    <row r="6" spans="1:19" x14ac:dyDescent="0.35">
      <c r="A6" s="63" t="s">
        <v>54</v>
      </c>
      <c r="B6" s="15"/>
      <c r="C6" s="15"/>
      <c r="D6" s="15"/>
      <c r="E6" s="15"/>
      <c r="F6" s="15"/>
      <c r="G6" s="16"/>
      <c r="H6" s="15"/>
      <c r="I6" s="15"/>
      <c r="J6" s="15"/>
      <c r="K6" s="15"/>
      <c r="L6" s="15"/>
      <c r="M6" s="16"/>
      <c r="N6" s="15"/>
      <c r="O6" s="15"/>
      <c r="P6" s="15"/>
      <c r="Q6" s="15"/>
      <c r="R6" s="16"/>
      <c r="S6" s="64"/>
    </row>
    <row r="7" spans="1:19" x14ac:dyDescent="0.35">
      <c r="A7" s="65">
        <v>1</v>
      </c>
      <c r="B7" s="17" t="s">
        <v>28</v>
      </c>
      <c r="C7" s="18" t="s">
        <v>5</v>
      </c>
      <c r="D7" s="18" t="s">
        <v>4</v>
      </c>
      <c r="E7" s="18"/>
      <c r="F7" s="19">
        <v>1345</v>
      </c>
      <c r="G7" s="20"/>
      <c r="H7" s="22">
        <v>1345</v>
      </c>
      <c r="I7" s="22">
        <v>1345</v>
      </c>
      <c r="J7" s="22">
        <v>1345</v>
      </c>
      <c r="K7" s="19">
        <f t="shared" ref="K7:K19" si="0">J7</f>
        <v>1345</v>
      </c>
      <c r="L7" s="19"/>
      <c r="M7" s="21"/>
      <c r="N7" s="23">
        <f t="shared" ref="N7:N18" si="1">H7/F7</f>
        <v>1</v>
      </c>
      <c r="O7" s="23">
        <f t="shared" ref="O7:O18" si="2">I7/F7</f>
        <v>1</v>
      </c>
      <c r="P7" s="23">
        <f t="shared" ref="P7:P18" si="3">J7/F7</f>
        <v>1</v>
      </c>
      <c r="Q7" s="23">
        <f t="shared" ref="Q7:Q18" si="4">K7/F7</f>
        <v>1</v>
      </c>
      <c r="R7" s="21"/>
      <c r="S7" s="66"/>
    </row>
    <row r="8" spans="1:19" x14ac:dyDescent="0.35">
      <c r="A8" s="65">
        <f>A7+1</f>
        <v>2</v>
      </c>
      <c r="B8" s="24" t="s">
        <v>29</v>
      </c>
      <c r="C8" s="25" t="s">
        <v>5</v>
      </c>
      <c r="D8" s="25" t="s">
        <v>4</v>
      </c>
      <c r="E8" s="25"/>
      <c r="F8" s="26">
        <v>799</v>
      </c>
      <c r="G8" s="20"/>
      <c r="H8" s="27">
        <v>799</v>
      </c>
      <c r="I8" s="27">
        <v>799</v>
      </c>
      <c r="J8" s="27">
        <v>799</v>
      </c>
      <c r="K8" s="26">
        <f t="shared" si="0"/>
        <v>799</v>
      </c>
      <c r="L8" s="26"/>
      <c r="M8" s="21"/>
      <c r="N8" s="28">
        <f t="shared" si="1"/>
        <v>1</v>
      </c>
      <c r="O8" s="28">
        <f t="shared" si="2"/>
        <v>1</v>
      </c>
      <c r="P8" s="28">
        <f t="shared" si="3"/>
        <v>1</v>
      </c>
      <c r="Q8" s="28">
        <f t="shared" si="4"/>
        <v>1</v>
      </c>
      <c r="R8" s="21"/>
      <c r="S8" s="67"/>
    </row>
    <row r="9" spans="1:19" x14ac:dyDescent="0.35">
      <c r="A9" s="65">
        <f t="shared" ref="A9:A49" si="5">A8+1</f>
        <v>3</v>
      </c>
      <c r="B9" s="17" t="s">
        <v>18</v>
      </c>
      <c r="C9" s="18" t="s">
        <v>5</v>
      </c>
      <c r="D9" s="18" t="s">
        <v>1</v>
      </c>
      <c r="E9" s="18"/>
      <c r="F9" s="19">
        <v>1709.8440000000001</v>
      </c>
      <c r="G9" s="20"/>
      <c r="H9" s="22">
        <v>1709.8440000000001</v>
      </c>
      <c r="I9" s="22">
        <v>1709.8440000000001</v>
      </c>
      <c r="J9" s="22">
        <v>1709.8440000000001</v>
      </c>
      <c r="K9" s="19">
        <f t="shared" si="0"/>
        <v>1709.8440000000001</v>
      </c>
      <c r="L9" s="19"/>
      <c r="M9" s="21"/>
      <c r="N9" s="23">
        <f t="shared" si="1"/>
        <v>1</v>
      </c>
      <c r="O9" s="23">
        <f t="shared" si="2"/>
        <v>1</v>
      </c>
      <c r="P9" s="23">
        <f t="shared" si="3"/>
        <v>1</v>
      </c>
      <c r="Q9" s="23">
        <f t="shared" si="4"/>
        <v>1</v>
      </c>
      <c r="R9" s="21"/>
      <c r="S9" s="66"/>
    </row>
    <row r="10" spans="1:19" x14ac:dyDescent="0.35">
      <c r="A10" s="65">
        <f t="shared" si="5"/>
        <v>4</v>
      </c>
      <c r="B10" s="17" t="s">
        <v>18</v>
      </c>
      <c r="C10" s="18" t="s">
        <v>5</v>
      </c>
      <c r="D10" s="18" t="s">
        <v>1</v>
      </c>
      <c r="E10" s="18"/>
      <c r="F10" s="19">
        <v>2090</v>
      </c>
      <c r="G10" s="20"/>
      <c r="H10" s="22">
        <v>2090</v>
      </c>
      <c r="I10" s="22">
        <v>2090</v>
      </c>
      <c r="J10" s="22">
        <v>2090</v>
      </c>
      <c r="K10" s="19">
        <f t="shared" si="0"/>
        <v>2090</v>
      </c>
      <c r="L10" s="19"/>
      <c r="M10" s="21"/>
      <c r="N10" s="23">
        <f t="shared" si="1"/>
        <v>1</v>
      </c>
      <c r="O10" s="23">
        <f t="shared" si="2"/>
        <v>1</v>
      </c>
      <c r="P10" s="23">
        <f t="shared" si="3"/>
        <v>1</v>
      </c>
      <c r="Q10" s="23">
        <f t="shared" si="4"/>
        <v>1</v>
      </c>
      <c r="R10" s="21"/>
      <c r="S10" s="66"/>
    </row>
    <row r="11" spans="1:19" x14ac:dyDescent="0.35">
      <c r="A11" s="65">
        <f t="shared" si="5"/>
        <v>5</v>
      </c>
      <c r="B11" s="17" t="s">
        <v>18</v>
      </c>
      <c r="C11" s="29" t="s">
        <v>5</v>
      </c>
      <c r="D11" s="29" t="s">
        <v>1</v>
      </c>
      <c r="E11" s="29"/>
      <c r="F11" s="30">
        <v>114</v>
      </c>
      <c r="G11" s="20"/>
      <c r="H11" s="31">
        <v>114</v>
      </c>
      <c r="I11" s="31">
        <v>114</v>
      </c>
      <c r="J11" s="31">
        <v>114</v>
      </c>
      <c r="K11" s="30">
        <v>114</v>
      </c>
      <c r="L11" s="30"/>
      <c r="M11" s="21"/>
      <c r="N11" s="32">
        <f t="shared" si="1"/>
        <v>1</v>
      </c>
      <c r="O11" s="32">
        <f t="shared" si="2"/>
        <v>1</v>
      </c>
      <c r="P11" s="32">
        <f t="shared" si="3"/>
        <v>1</v>
      </c>
      <c r="Q11" s="32">
        <f t="shared" si="4"/>
        <v>1</v>
      </c>
      <c r="R11" s="21"/>
      <c r="S11" s="68" t="s">
        <v>69</v>
      </c>
    </row>
    <row r="12" spans="1:19" x14ac:dyDescent="0.35">
      <c r="A12" s="65">
        <f t="shared" si="5"/>
        <v>6</v>
      </c>
      <c r="B12" s="17" t="s">
        <v>31</v>
      </c>
      <c r="C12" s="29" t="s">
        <v>5</v>
      </c>
      <c r="D12" s="29" t="s">
        <v>30</v>
      </c>
      <c r="E12" s="29"/>
      <c r="F12" s="30">
        <v>1800</v>
      </c>
      <c r="G12" s="20"/>
      <c r="H12" s="31">
        <v>1704</v>
      </c>
      <c r="I12" s="31">
        <v>1703.6</v>
      </c>
      <c r="J12" s="31">
        <v>1703.6</v>
      </c>
      <c r="K12" s="31">
        <v>1750</v>
      </c>
      <c r="L12" s="30"/>
      <c r="M12" s="21"/>
      <c r="N12" s="32">
        <f t="shared" si="1"/>
        <v>0.94666666666666666</v>
      </c>
      <c r="O12" s="32">
        <f t="shared" si="2"/>
        <v>0.94644444444444442</v>
      </c>
      <c r="P12" s="32">
        <f t="shared" si="3"/>
        <v>0.94644444444444442</v>
      </c>
      <c r="Q12" s="32">
        <f t="shared" si="4"/>
        <v>0.97222222222222221</v>
      </c>
      <c r="R12" s="21"/>
      <c r="S12" s="68" t="s">
        <v>69</v>
      </c>
    </row>
    <row r="13" spans="1:19" x14ac:dyDescent="0.35">
      <c r="A13" s="65">
        <f t="shared" si="5"/>
        <v>7</v>
      </c>
      <c r="B13" s="17" t="s">
        <v>31</v>
      </c>
      <c r="C13" s="29" t="s">
        <v>5</v>
      </c>
      <c r="D13" s="29" t="s">
        <v>30</v>
      </c>
      <c r="E13" s="29"/>
      <c r="F13" s="30">
        <v>940</v>
      </c>
      <c r="G13" s="20"/>
      <c r="H13" s="31">
        <v>940</v>
      </c>
      <c r="I13" s="31">
        <v>940</v>
      </c>
      <c r="J13" s="31">
        <v>940</v>
      </c>
      <c r="K13" s="31">
        <v>940</v>
      </c>
      <c r="L13" s="30"/>
      <c r="M13" s="21"/>
      <c r="N13" s="32">
        <f t="shared" si="1"/>
        <v>1</v>
      </c>
      <c r="O13" s="32">
        <f t="shared" si="2"/>
        <v>1</v>
      </c>
      <c r="P13" s="32">
        <f t="shared" si="3"/>
        <v>1</v>
      </c>
      <c r="Q13" s="32">
        <f t="shared" si="4"/>
        <v>1</v>
      </c>
      <c r="R13" s="21"/>
      <c r="S13" s="68" t="s">
        <v>72</v>
      </c>
    </row>
    <row r="14" spans="1:19" x14ac:dyDescent="0.35">
      <c r="A14" s="65">
        <f t="shared" si="5"/>
        <v>8</v>
      </c>
      <c r="B14" s="17" t="s">
        <v>31</v>
      </c>
      <c r="C14" s="29" t="s">
        <v>5</v>
      </c>
      <c r="D14" s="29" t="s">
        <v>30</v>
      </c>
      <c r="E14" s="29"/>
      <c r="F14" s="30">
        <v>200</v>
      </c>
      <c r="G14" s="20"/>
      <c r="H14" s="31">
        <v>200</v>
      </c>
      <c r="I14" s="31">
        <v>200</v>
      </c>
      <c r="J14" s="31">
        <v>200</v>
      </c>
      <c r="K14" s="30">
        <v>200</v>
      </c>
      <c r="L14" s="30"/>
      <c r="M14" s="21"/>
      <c r="N14" s="32">
        <f t="shared" si="1"/>
        <v>1</v>
      </c>
      <c r="O14" s="32">
        <f t="shared" si="2"/>
        <v>1</v>
      </c>
      <c r="P14" s="32">
        <f t="shared" si="3"/>
        <v>1</v>
      </c>
      <c r="Q14" s="32">
        <f t="shared" si="4"/>
        <v>1</v>
      </c>
      <c r="R14" s="21"/>
      <c r="S14" s="68" t="s">
        <v>72</v>
      </c>
    </row>
    <row r="15" spans="1:19" x14ac:dyDescent="0.35">
      <c r="A15" s="65">
        <f t="shared" si="5"/>
        <v>9</v>
      </c>
      <c r="B15" s="24" t="s">
        <v>29</v>
      </c>
      <c r="C15" s="25" t="s">
        <v>5</v>
      </c>
      <c r="D15" s="25" t="s">
        <v>4</v>
      </c>
      <c r="E15" s="25"/>
      <c r="F15" s="26">
        <f>1663.4+60</f>
        <v>1723.4</v>
      </c>
      <c r="G15" s="20"/>
      <c r="H15" s="27">
        <v>1723.4</v>
      </c>
      <c r="I15" s="27">
        <v>1723.4</v>
      </c>
      <c r="J15" s="27">
        <v>1723.4</v>
      </c>
      <c r="K15" s="26">
        <f t="shared" si="0"/>
        <v>1723.4</v>
      </c>
      <c r="L15" s="26"/>
      <c r="M15" s="21"/>
      <c r="N15" s="28">
        <f t="shared" si="1"/>
        <v>1</v>
      </c>
      <c r="O15" s="28">
        <f t="shared" si="2"/>
        <v>1</v>
      </c>
      <c r="P15" s="28">
        <f t="shared" si="3"/>
        <v>1</v>
      </c>
      <c r="Q15" s="28">
        <f t="shared" si="4"/>
        <v>1</v>
      </c>
      <c r="R15" s="21"/>
      <c r="S15" s="69"/>
    </row>
    <row r="16" spans="1:19" x14ac:dyDescent="0.35">
      <c r="A16" s="65">
        <f t="shared" si="5"/>
        <v>10</v>
      </c>
      <c r="B16" s="17" t="s">
        <v>32</v>
      </c>
      <c r="C16" s="18" t="s">
        <v>5</v>
      </c>
      <c r="D16" s="18" t="s">
        <v>4</v>
      </c>
      <c r="E16" s="18"/>
      <c r="F16" s="19">
        <v>2400</v>
      </c>
      <c r="G16" s="20"/>
      <c r="H16" s="22">
        <v>2400</v>
      </c>
      <c r="I16" s="22">
        <v>2400</v>
      </c>
      <c r="J16" s="22">
        <v>2400</v>
      </c>
      <c r="K16" s="19">
        <f t="shared" si="0"/>
        <v>2400</v>
      </c>
      <c r="L16" s="19"/>
      <c r="M16" s="21"/>
      <c r="N16" s="23">
        <f t="shared" si="1"/>
        <v>1</v>
      </c>
      <c r="O16" s="23">
        <f t="shared" si="2"/>
        <v>1</v>
      </c>
      <c r="P16" s="23">
        <f t="shared" si="3"/>
        <v>1</v>
      </c>
      <c r="Q16" s="23">
        <f t="shared" si="4"/>
        <v>1</v>
      </c>
      <c r="R16" s="21"/>
      <c r="S16" s="70"/>
    </row>
    <row r="17" spans="1:19" x14ac:dyDescent="0.35">
      <c r="A17" s="65">
        <f t="shared" si="5"/>
        <v>11</v>
      </c>
      <c r="B17" s="17" t="s">
        <v>48</v>
      </c>
      <c r="C17" s="18" t="s">
        <v>5</v>
      </c>
      <c r="D17" s="18" t="s">
        <v>4</v>
      </c>
      <c r="E17" s="18"/>
      <c r="F17" s="19">
        <v>3400</v>
      </c>
      <c r="G17" s="20"/>
      <c r="H17" s="22">
        <v>3400</v>
      </c>
      <c r="I17" s="22">
        <v>3400</v>
      </c>
      <c r="J17" s="22">
        <v>3400</v>
      </c>
      <c r="K17" s="19">
        <f t="shared" si="0"/>
        <v>3400</v>
      </c>
      <c r="L17" s="19"/>
      <c r="M17" s="21"/>
      <c r="N17" s="23">
        <f t="shared" si="1"/>
        <v>1</v>
      </c>
      <c r="O17" s="23">
        <f t="shared" si="2"/>
        <v>1</v>
      </c>
      <c r="P17" s="23">
        <f t="shared" si="3"/>
        <v>1</v>
      </c>
      <c r="Q17" s="23">
        <f t="shared" si="4"/>
        <v>1</v>
      </c>
      <c r="R17" s="21"/>
      <c r="S17" s="70"/>
    </row>
    <row r="18" spans="1:19" x14ac:dyDescent="0.35">
      <c r="A18" s="65">
        <f t="shared" si="5"/>
        <v>12</v>
      </c>
      <c r="B18" s="17" t="s">
        <v>73</v>
      </c>
      <c r="C18" s="18" t="s">
        <v>5</v>
      </c>
      <c r="D18" s="18" t="s">
        <v>0</v>
      </c>
      <c r="E18" s="18"/>
      <c r="F18" s="19">
        <f>1663.4+106</f>
        <v>1769.4</v>
      </c>
      <c r="G18" s="20"/>
      <c r="H18" s="22">
        <v>1769.4</v>
      </c>
      <c r="I18" s="22">
        <v>1769.4</v>
      </c>
      <c r="J18" s="22">
        <v>1769.4</v>
      </c>
      <c r="K18" s="19">
        <f t="shared" si="0"/>
        <v>1769.4</v>
      </c>
      <c r="L18" s="19"/>
      <c r="M18" s="21"/>
      <c r="N18" s="23">
        <f t="shared" si="1"/>
        <v>1</v>
      </c>
      <c r="O18" s="23">
        <f t="shared" si="2"/>
        <v>1</v>
      </c>
      <c r="P18" s="23">
        <f t="shared" si="3"/>
        <v>1</v>
      </c>
      <c r="Q18" s="23">
        <f t="shared" si="4"/>
        <v>1</v>
      </c>
      <c r="R18" s="21"/>
      <c r="S18" s="70"/>
    </row>
    <row r="19" spans="1:19" x14ac:dyDescent="0.35">
      <c r="A19" s="105" t="s">
        <v>55</v>
      </c>
      <c r="B19" s="106"/>
      <c r="C19" s="106"/>
      <c r="D19" s="106"/>
      <c r="E19" s="107"/>
      <c r="F19" s="33">
        <f>SUM(F7:F18)</f>
        <v>18290.644</v>
      </c>
      <c r="G19" s="20"/>
      <c r="H19" s="33">
        <f>SUM(H7:H18)</f>
        <v>18194.644</v>
      </c>
      <c r="I19" s="33">
        <f>SUM(I7:I18)</f>
        <v>18194.243999999999</v>
      </c>
      <c r="J19" s="34">
        <f>SUM(J7:J18)</f>
        <v>18194.243999999999</v>
      </c>
      <c r="K19" s="33">
        <f t="shared" si="0"/>
        <v>18194.243999999999</v>
      </c>
      <c r="L19" s="33"/>
      <c r="M19" s="20"/>
      <c r="N19" s="35">
        <f>SUM(N7:N18)/12</f>
        <v>0.99555555555555542</v>
      </c>
      <c r="O19" s="35">
        <f>SUM(O7:O18)/12</f>
        <v>0.99553703703703711</v>
      </c>
      <c r="P19" s="35">
        <f>SUM(P7:P18)/12</f>
        <v>0.99553703703703711</v>
      </c>
      <c r="Q19" s="35">
        <f>SUM(Q7:Q18)/12</f>
        <v>0.99768518518518512</v>
      </c>
      <c r="R19" s="20"/>
      <c r="S19" s="71"/>
    </row>
    <row r="20" spans="1:19" x14ac:dyDescent="0.35">
      <c r="A20" s="111" t="s">
        <v>56</v>
      </c>
      <c r="B20" s="112"/>
      <c r="C20" s="112"/>
      <c r="D20" s="112"/>
      <c r="E20" s="113"/>
      <c r="F20" s="36"/>
      <c r="G20" s="16"/>
      <c r="H20" s="37"/>
      <c r="I20" s="38"/>
      <c r="J20" s="38"/>
      <c r="K20" s="38"/>
      <c r="L20" s="38"/>
      <c r="M20" s="16"/>
      <c r="N20" s="39"/>
      <c r="O20" s="39"/>
      <c r="P20" s="39"/>
      <c r="Q20" s="39"/>
      <c r="R20" s="16"/>
      <c r="S20" s="72"/>
    </row>
    <row r="21" spans="1:19" x14ac:dyDescent="0.35">
      <c r="A21" s="65">
        <f>A18+1</f>
        <v>13</v>
      </c>
      <c r="B21" s="24" t="s">
        <v>42</v>
      </c>
      <c r="C21" s="29" t="s">
        <v>6</v>
      </c>
      <c r="D21" s="29" t="s">
        <v>2</v>
      </c>
      <c r="E21" s="29"/>
      <c r="F21" s="30">
        <v>1205</v>
      </c>
      <c r="G21" s="20"/>
      <c r="H21" s="31">
        <v>1205</v>
      </c>
      <c r="I21" s="31">
        <v>1205</v>
      </c>
      <c r="J21" s="31">
        <v>1205</v>
      </c>
      <c r="K21" s="30">
        <f>J21</f>
        <v>1205</v>
      </c>
      <c r="L21" s="30"/>
      <c r="M21" s="21"/>
      <c r="N21" s="32">
        <f t="shared" ref="N21:N26" si="6">H21/F21</f>
        <v>1</v>
      </c>
      <c r="O21" s="32">
        <f t="shared" ref="O21:O26" si="7">I21/F21</f>
        <v>1</v>
      </c>
      <c r="P21" s="32">
        <f t="shared" ref="P21:P26" si="8">J21/F21</f>
        <v>1</v>
      </c>
      <c r="Q21" s="32">
        <f t="shared" ref="Q21:Q26" si="9">K21/F21</f>
        <v>1</v>
      </c>
      <c r="R21" s="21"/>
      <c r="S21" s="68" t="s">
        <v>72</v>
      </c>
    </row>
    <row r="22" spans="1:19" x14ac:dyDescent="0.35">
      <c r="A22" s="65">
        <f t="shared" si="5"/>
        <v>14</v>
      </c>
      <c r="B22" s="24" t="s">
        <v>42</v>
      </c>
      <c r="C22" s="29" t="s">
        <v>6</v>
      </c>
      <c r="D22" s="29" t="s">
        <v>2</v>
      </c>
      <c r="E22" s="29"/>
      <c r="F22" s="30">
        <v>1132.9000000000001</v>
      </c>
      <c r="G22" s="20"/>
      <c r="H22" s="31">
        <v>1133</v>
      </c>
      <c r="I22" s="31">
        <v>1133</v>
      </c>
      <c r="J22" s="31">
        <v>1133</v>
      </c>
      <c r="K22" s="30">
        <v>1133</v>
      </c>
      <c r="L22" s="30"/>
      <c r="M22" s="21"/>
      <c r="N22" s="32">
        <f t="shared" si="6"/>
        <v>1.0000882690440462</v>
      </c>
      <c r="O22" s="32">
        <f t="shared" si="7"/>
        <v>1.0000882690440462</v>
      </c>
      <c r="P22" s="32">
        <f t="shared" si="8"/>
        <v>1.0000882690440462</v>
      </c>
      <c r="Q22" s="32">
        <f t="shared" si="9"/>
        <v>1.0000882690440462</v>
      </c>
      <c r="R22" s="21"/>
      <c r="S22" s="68" t="s">
        <v>72</v>
      </c>
    </row>
    <row r="23" spans="1:19" x14ac:dyDescent="0.35">
      <c r="A23" s="65">
        <f t="shared" si="5"/>
        <v>15</v>
      </c>
      <c r="B23" s="17" t="s">
        <v>49</v>
      </c>
      <c r="C23" s="18" t="s">
        <v>6</v>
      </c>
      <c r="D23" s="18" t="s">
        <v>33</v>
      </c>
      <c r="E23" s="18"/>
      <c r="F23" s="19">
        <f>5264+168</f>
        <v>5432</v>
      </c>
      <c r="G23" s="20"/>
      <c r="H23" s="19">
        <v>5432</v>
      </c>
      <c r="I23" s="19">
        <f t="shared" ref="I23" si="10">5264+168</f>
        <v>5432</v>
      </c>
      <c r="J23" s="22">
        <v>5432</v>
      </c>
      <c r="K23" s="19">
        <f>J23</f>
        <v>5432</v>
      </c>
      <c r="L23" s="19"/>
      <c r="M23" s="20"/>
      <c r="N23" s="23">
        <f t="shared" si="6"/>
        <v>1</v>
      </c>
      <c r="O23" s="23">
        <f t="shared" si="7"/>
        <v>1</v>
      </c>
      <c r="P23" s="23">
        <f t="shared" si="8"/>
        <v>1</v>
      </c>
      <c r="Q23" s="23">
        <f t="shared" si="9"/>
        <v>1</v>
      </c>
      <c r="R23" s="20"/>
      <c r="S23" s="70"/>
    </row>
    <row r="24" spans="1:19" x14ac:dyDescent="0.35">
      <c r="A24" s="65">
        <f t="shared" si="5"/>
        <v>16</v>
      </c>
      <c r="B24" s="17" t="s">
        <v>50</v>
      </c>
      <c r="C24" s="18" t="s">
        <v>6</v>
      </c>
      <c r="D24" s="18" t="s">
        <v>10</v>
      </c>
      <c r="E24" s="18"/>
      <c r="F24" s="19">
        <f>4568+356</f>
        <v>4924</v>
      </c>
      <c r="G24" s="20"/>
      <c r="H24" s="19">
        <v>4924</v>
      </c>
      <c r="I24" s="19">
        <f t="shared" ref="I24" si="11">4568+356</f>
        <v>4924</v>
      </c>
      <c r="J24" s="22">
        <v>4924</v>
      </c>
      <c r="K24" s="19">
        <f>J24</f>
        <v>4924</v>
      </c>
      <c r="L24" s="19"/>
      <c r="M24" s="20"/>
      <c r="N24" s="23">
        <f t="shared" si="6"/>
        <v>1</v>
      </c>
      <c r="O24" s="23">
        <f t="shared" si="7"/>
        <v>1</v>
      </c>
      <c r="P24" s="23">
        <f t="shared" si="8"/>
        <v>1</v>
      </c>
      <c r="Q24" s="23">
        <f t="shared" si="9"/>
        <v>1</v>
      </c>
      <c r="R24" s="20"/>
      <c r="S24" s="70"/>
    </row>
    <row r="25" spans="1:19" x14ac:dyDescent="0.35">
      <c r="A25" s="65">
        <f t="shared" si="5"/>
        <v>17</v>
      </c>
      <c r="B25" s="17" t="s">
        <v>34</v>
      </c>
      <c r="C25" s="18" t="s">
        <v>6</v>
      </c>
      <c r="D25" s="18" t="s">
        <v>11</v>
      </c>
      <c r="E25" s="18"/>
      <c r="F25" s="19">
        <f>1116+601</f>
        <v>1717</v>
      </c>
      <c r="G25" s="20"/>
      <c r="H25" s="19">
        <v>1717</v>
      </c>
      <c r="I25" s="19">
        <f t="shared" ref="I25" si="12">1116+601</f>
        <v>1717</v>
      </c>
      <c r="J25" s="22">
        <v>1717</v>
      </c>
      <c r="K25" s="19">
        <f>J25</f>
        <v>1717</v>
      </c>
      <c r="L25" s="19"/>
      <c r="M25" s="20"/>
      <c r="N25" s="23">
        <f t="shared" si="6"/>
        <v>1</v>
      </c>
      <c r="O25" s="23">
        <f t="shared" si="7"/>
        <v>1</v>
      </c>
      <c r="P25" s="23">
        <f t="shared" si="8"/>
        <v>1</v>
      </c>
      <c r="Q25" s="23">
        <f t="shared" si="9"/>
        <v>1</v>
      </c>
      <c r="R25" s="20"/>
      <c r="S25" s="70"/>
    </row>
    <row r="26" spans="1:19" x14ac:dyDescent="0.35">
      <c r="A26" s="65">
        <f t="shared" si="5"/>
        <v>18</v>
      </c>
      <c r="B26" s="17" t="s">
        <v>35</v>
      </c>
      <c r="C26" s="18" t="s">
        <v>6</v>
      </c>
      <c r="D26" s="18" t="s">
        <v>7</v>
      </c>
      <c r="E26" s="18"/>
      <c r="F26" s="19">
        <v>9725</v>
      </c>
      <c r="G26" s="20"/>
      <c r="H26" s="19">
        <v>9725</v>
      </c>
      <c r="I26" s="19">
        <f>F26</f>
        <v>9725</v>
      </c>
      <c r="J26" s="22">
        <f>F26</f>
        <v>9725</v>
      </c>
      <c r="K26" s="19">
        <f>F26</f>
        <v>9725</v>
      </c>
      <c r="L26" s="19"/>
      <c r="M26" s="20"/>
      <c r="N26" s="23">
        <f t="shared" si="6"/>
        <v>1</v>
      </c>
      <c r="O26" s="23">
        <f t="shared" si="7"/>
        <v>1</v>
      </c>
      <c r="P26" s="23">
        <f t="shared" si="8"/>
        <v>1</v>
      </c>
      <c r="Q26" s="23">
        <f t="shared" si="9"/>
        <v>1</v>
      </c>
      <c r="R26" s="20"/>
      <c r="S26" s="70"/>
    </row>
    <row r="27" spans="1:19" x14ac:dyDescent="0.35">
      <c r="A27" s="105" t="s">
        <v>57</v>
      </c>
      <c r="B27" s="106"/>
      <c r="C27" s="106"/>
      <c r="D27" s="106"/>
      <c r="E27" s="107"/>
      <c r="F27" s="33">
        <f>SUM(F21:F26)</f>
        <v>24135.9</v>
      </c>
      <c r="G27" s="20"/>
      <c r="H27" s="33">
        <f>SUM(H21:H26)</f>
        <v>24136</v>
      </c>
      <c r="I27" s="33">
        <f>SUM(I21:I26)</f>
        <v>24136</v>
      </c>
      <c r="J27" s="34">
        <f>SUM(J21:J26)</f>
        <v>24136</v>
      </c>
      <c r="K27" s="34">
        <f>SUM(K21:K26)</f>
        <v>24136</v>
      </c>
      <c r="L27" s="33"/>
      <c r="M27" s="20"/>
      <c r="N27" s="35">
        <f t="shared" ref="N27:O27" si="13">SUM(N21:N26)/6</f>
        <v>1.000014711507341</v>
      </c>
      <c r="O27" s="35">
        <f t="shared" si="13"/>
        <v>1.000014711507341</v>
      </c>
      <c r="P27" s="35">
        <f>SUM(P21:P26)/6</f>
        <v>1.000014711507341</v>
      </c>
      <c r="Q27" s="35">
        <f>SUM(Q21:Q26)/6</f>
        <v>1.000014711507341</v>
      </c>
      <c r="R27" s="20"/>
      <c r="S27" s="71"/>
    </row>
    <row r="28" spans="1:19" x14ac:dyDescent="0.35">
      <c r="A28" s="111" t="s">
        <v>59</v>
      </c>
      <c r="B28" s="112"/>
      <c r="C28" s="112"/>
      <c r="D28" s="112"/>
      <c r="E28" s="113"/>
      <c r="F28" s="36"/>
      <c r="G28" s="16"/>
      <c r="H28" s="37"/>
      <c r="I28" s="38"/>
      <c r="J28" s="38"/>
      <c r="K28" s="38"/>
      <c r="L28" s="38"/>
      <c r="M28" s="16"/>
      <c r="N28" s="39"/>
      <c r="O28" s="39"/>
      <c r="P28" s="39"/>
      <c r="Q28" s="39"/>
      <c r="R28" s="16"/>
      <c r="S28" s="72"/>
    </row>
    <row r="29" spans="1:19" x14ac:dyDescent="0.35">
      <c r="A29" s="65">
        <f>A26+1</f>
        <v>19</v>
      </c>
      <c r="B29" s="17" t="s">
        <v>36</v>
      </c>
      <c r="C29" s="18" t="s">
        <v>8</v>
      </c>
      <c r="D29" s="18" t="s">
        <v>8</v>
      </c>
      <c r="E29" s="18"/>
      <c r="F29" s="19">
        <v>3953.5</v>
      </c>
      <c r="G29" s="20"/>
      <c r="H29" s="22">
        <v>3953.5</v>
      </c>
      <c r="I29" s="22">
        <f>H29</f>
        <v>3953.5</v>
      </c>
      <c r="J29" s="22">
        <f>I29</f>
        <v>3953.5</v>
      </c>
      <c r="K29" s="19">
        <f>J29</f>
        <v>3953.5</v>
      </c>
      <c r="L29" s="19"/>
      <c r="M29" s="21"/>
      <c r="N29" s="23">
        <f>H29/F29</f>
        <v>1</v>
      </c>
      <c r="O29" s="23">
        <f>I29/F29</f>
        <v>1</v>
      </c>
      <c r="P29" s="23">
        <f>J29/F29</f>
        <v>1</v>
      </c>
      <c r="Q29" s="23">
        <f>K29/F29</f>
        <v>1</v>
      </c>
      <c r="R29" s="21"/>
      <c r="S29" s="70"/>
    </row>
    <row r="30" spans="1:19" x14ac:dyDescent="0.35">
      <c r="A30" s="65">
        <f t="shared" si="5"/>
        <v>20</v>
      </c>
      <c r="B30" s="17" t="s">
        <v>36</v>
      </c>
      <c r="C30" s="18" t="s">
        <v>8</v>
      </c>
      <c r="D30" s="18" t="s">
        <v>8</v>
      </c>
      <c r="E30" s="18"/>
      <c r="F30" s="19">
        <f>1451+448</f>
        <v>1899</v>
      </c>
      <c r="G30" s="20"/>
      <c r="H30" s="22">
        <v>1899</v>
      </c>
      <c r="I30" s="22">
        <v>1899</v>
      </c>
      <c r="J30" s="22">
        <v>1899</v>
      </c>
      <c r="K30" s="19">
        <f>J30</f>
        <v>1899</v>
      </c>
      <c r="L30" s="19"/>
      <c r="M30" s="21"/>
      <c r="N30" s="23">
        <f>H30/F30</f>
        <v>1</v>
      </c>
      <c r="O30" s="23">
        <f>I30/F30</f>
        <v>1</v>
      </c>
      <c r="P30" s="23">
        <f>J30/F30</f>
        <v>1</v>
      </c>
      <c r="Q30" s="23">
        <f>K30/F30</f>
        <v>1</v>
      </c>
      <c r="R30" s="21"/>
      <c r="S30" s="70"/>
    </row>
    <row r="31" spans="1:19" x14ac:dyDescent="0.35">
      <c r="A31" s="105" t="s">
        <v>58</v>
      </c>
      <c r="B31" s="106"/>
      <c r="C31" s="106"/>
      <c r="D31" s="106"/>
      <c r="E31" s="107"/>
      <c r="F31" s="33">
        <f>SUM(F29:F30)</f>
        <v>5852.5</v>
      </c>
      <c r="G31" s="20"/>
      <c r="H31" s="33">
        <f>SUM(H29:H30)</f>
        <v>5852.5</v>
      </c>
      <c r="I31" s="33">
        <f>SUM(I29:I30)</f>
        <v>5852.5</v>
      </c>
      <c r="J31" s="34">
        <f>SUM(J29:J30)</f>
        <v>5852.5</v>
      </c>
      <c r="K31" s="34">
        <f>SUM(K29:K30)</f>
        <v>5852.5</v>
      </c>
      <c r="L31" s="33"/>
      <c r="M31" s="20"/>
      <c r="N31" s="35">
        <f t="shared" ref="N31:O31" si="14">SUM(N29:N30)/2</f>
        <v>1</v>
      </c>
      <c r="O31" s="35">
        <f t="shared" si="14"/>
        <v>1</v>
      </c>
      <c r="P31" s="35">
        <f>SUM(P29:P30)/2</f>
        <v>1</v>
      </c>
      <c r="Q31" s="35">
        <f>SUM(Q29:Q30)/2</f>
        <v>1</v>
      </c>
      <c r="R31" s="20"/>
      <c r="S31" s="71"/>
    </row>
    <row r="32" spans="1:19" x14ac:dyDescent="0.35">
      <c r="A32" s="111" t="s">
        <v>60</v>
      </c>
      <c r="B32" s="112"/>
      <c r="C32" s="112"/>
      <c r="D32" s="112"/>
      <c r="E32" s="113"/>
      <c r="F32" s="36"/>
      <c r="G32" s="16"/>
      <c r="H32" s="37"/>
      <c r="I32" s="38"/>
      <c r="J32" s="38"/>
      <c r="K32" s="38"/>
      <c r="L32" s="38"/>
      <c r="M32" s="16"/>
      <c r="N32" s="39"/>
      <c r="O32" s="39"/>
      <c r="P32" s="39"/>
      <c r="Q32" s="39"/>
      <c r="R32" s="16"/>
      <c r="S32" s="72"/>
    </row>
    <row r="33" spans="1:19" x14ac:dyDescent="0.35">
      <c r="A33" s="65">
        <f>A30+1</f>
        <v>21</v>
      </c>
      <c r="B33" s="24" t="s">
        <v>16</v>
      </c>
      <c r="C33" s="25" t="s">
        <v>12</v>
      </c>
      <c r="D33" s="25" t="s">
        <v>13</v>
      </c>
      <c r="E33" s="25"/>
      <c r="F33" s="26">
        <v>6261</v>
      </c>
      <c r="G33" s="20"/>
      <c r="H33" s="26">
        <v>6261</v>
      </c>
      <c r="I33" s="26">
        <v>6261</v>
      </c>
      <c r="J33" s="27">
        <v>6261</v>
      </c>
      <c r="K33" s="26">
        <f>J33</f>
        <v>6261</v>
      </c>
      <c r="L33" s="26"/>
      <c r="M33" s="20"/>
      <c r="N33" s="28">
        <f t="shared" ref="N33:N38" si="15">H33/F33</f>
        <v>1</v>
      </c>
      <c r="O33" s="28">
        <f t="shared" ref="O33:O38" si="16">I33/F33</f>
        <v>1</v>
      </c>
      <c r="P33" s="28">
        <f t="shared" ref="P33:P38" si="17">J33/F33</f>
        <v>1</v>
      </c>
      <c r="Q33" s="28">
        <f t="shared" ref="Q33:Q38" si="18">K33/F33</f>
        <v>1</v>
      </c>
      <c r="R33" s="20"/>
      <c r="S33" s="69"/>
    </row>
    <row r="34" spans="1:19" x14ac:dyDescent="0.35">
      <c r="A34" s="65">
        <f t="shared" si="5"/>
        <v>22</v>
      </c>
      <c r="B34" s="24" t="s">
        <v>16</v>
      </c>
      <c r="C34" s="25" t="s">
        <v>12</v>
      </c>
      <c r="D34" s="25" t="s">
        <v>13</v>
      </c>
      <c r="E34" s="25"/>
      <c r="F34" s="26">
        <v>2786</v>
      </c>
      <c r="G34" s="20"/>
      <c r="H34" s="26">
        <v>2786</v>
      </c>
      <c r="I34" s="26">
        <v>2786</v>
      </c>
      <c r="J34" s="27">
        <v>2786</v>
      </c>
      <c r="K34" s="26">
        <f t="shared" ref="K34:K37" si="19">J34</f>
        <v>2786</v>
      </c>
      <c r="L34" s="26"/>
      <c r="M34" s="20"/>
      <c r="N34" s="28">
        <f t="shared" si="15"/>
        <v>1</v>
      </c>
      <c r="O34" s="28">
        <f t="shared" si="16"/>
        <v>1</v>
      </c>
      <c r="P34" s="28">
        <f t="shared" si="17"/>
        <v>1</v>
      </c>
      <c r="Q34" s="28">
        <f t="shared" si="18"/>
        <v>1</v>
      </c>
      <c r="R34" s="20"/>
      <c r="S34" s="69"/>
    </row>
    <row r="35" spans="1:19" x14ac:dyDescent="0.35">
      <c r="A35" s="65">
        <f t="shared" si="5"/>
        <v>23</v>
      </c>
      <c r="B35" s="24" t="s">
        <v>16</v>
      </c>
      <c r="C35" s="25" t="s">
        <v>12</v>
      </c>
      <c r="D35" s="25" t="s">
        <v>13</v>
      </c>
      <c r="E35" s="25"/>
      <c r="F35" s="26">
        <v>275</v>
      </c>
      <c r="G35" s="20"/>
      <c r="H35" s="26">
        <v>275</v>
      </c>
      <c r="I35" s="26">
        <f>F35</f>
        <v>275</v>
      </c>
      <c r="J35" s="27">
        <f>F35</f>
        <v>275</v>
      </c>
      <c r="K35" s="26">
        <f t="shared" si="19"/>
        <v>275</v>
      </c>
      <c r="L35" s="26"/>
      <c r="M35" s="20"/>
      <c r="N35" s="28">
        <f t="shared" si="15"/>
        <v>1</v>
      </c>
      <c r="O35" s="28">
        <f t="shared" si="16"/>
        <v>1</v>
      </c>
      <c r="P35" s="28">
        <f t="shared" si="17"/>
        <v>1</v>
      </c>
      <c r="Q35" s="28">
        <f t="shared" si="18"/>
        <v>1</v>
      </c>
      <c r="R35" s="20"/>
      <c r="S35" s="69"/>
    </row>
    <row r="36" spans="1:19" x14ac:dyDescent="0.35">
      <c r="A36" s="65">
        <f t="shared" si="5"/>
        <v>24</v>
      </c>
      <c r="B36" s="24" t="s">
        <v>37</v>
      </c>
      <c r="C36" s="25" t="s">
        <v>12</v>
      </c>
      <c r="D36" s="25" t="s">
        <v>17</v>
      </c>
      <c r="E36" s="25"/>
      <c r="F36" s="26">
        <v>2783</v>
      </c>
      <c r="G36" s="20"/>
      <c r="H36" s="26">
        <v>2783</v>
      </c>
      <c r="I36" s="26">
        <v>2783</v>
      </c>
      <c r="J36" s="27">
        <v>2783</v>
      </c>
      <c r="K36" s="26">
        <f t="shared" si="19"/>
        <v>2783</v>
      </c>
      <c r="L36" s="26"/>
      <c r="M36" s="20"/>
      <c r="N36" s="28">
        <f t="shared" si="15"/>
        <v>1</v>
      </c>
      <c r="O36" s="28">
        <f t="shared" si="16"/>
        <v>1</v>
      </c>
      <c r="P36" s="28">
        <f t="shared" si="17"/>
        <v>1</v>
      </c>
      <c r="Q36" s="28">
        <f t="shared" si="18"/>
        <v>1</v>
      </c>
      <c r="R36" s="20"/>
      <c r="S36" s="69"/>
    </row>
    <row r="37" spans="1:19" x14ac:dyDescent="0.35">
      <c r="A37" s="65">
        <f t="shared" si="5"/>
        <v>25</v>
      </c>
      <c r="B37" s="24" t="s">
        <v>51</v>
      </c>
      <c r="C37" s="25" t="s">
        <v>12</v>
      </c>
      <c r="D37" s="25" t="s">
        <v>17</v>
      </c>
      <c r="E37" s="40"/>
      <c r="F37" s="26">
        <v>182</v>
      </c>
      <c r="G37" s="20"/>
      <c r="H37" s="26">
        <v>182</v>
      </c>
      <c r="I37" s="26">
        <f>F37</f>
        <v>182</v>
      </c>
      <c r="J37" s="27">
        <f>F37</f>
        <v>182</v>
      </c>
      <c r="K37" s="26">
        <f t="shared" si="19"/>
        <v>182</v>
      </c>
      <c r="L37" s="26"/>
      <c r="M37" s="20"/>
      <c r="N37" s="28">
        <f t="shared" si="15"/>
        <v>1</v>
      </c>
      <c r="O37" s="28">
        <f t="shared" si="16"/>
        <v>1</v>
      </c>
      <c r="P37" s="28">
        <f t="shared" si="17"/>
        <v>1</v>
      </c>
      <c r="Q37" s="28">
        <f t="shared" si="18"/>
        <v>1</v>
      </c>
      <c r="R37" s="20"/>
      <c r="S37" s="69"/>
    </row>
    <row r="38" spans="1:19" x14ac:dyDescent="0.35">
      <c r="A38" s="65">
        <f t="shared" si="5"/>
        <v>26</v>
      </c>
      <c r="B38" s="41" t="s">
        <v>38</v>
      </c>
      <c r="C38" s="29" t="s">
        <v>12</v>
      </c>
      <c r="D38" s="29" t="s">
        <v>17</v>
      </c>
      <c r="E38" s="42"/>
      <c r="F38" s="30">
        <v>2300</v>
      </c>
      <c r="G38" s="20"/>
      <c r="H38" s="31">
        <v>1004</v>
      </c>
      <c r="I38" s="31">
        <v>1300</v>
      </c>
      <c r="J38" s="31">
        <v>1310</v>
      </c>
      <c r="K38" s="30">
        <v>1310</v>
      </c>
      <c r="L38" s="30"/>
      <c r="M38" s="21"/>
      <c r="N38" s="32">
        <f t="shared" si="15"/>
        <v>0.43652173913043479</v>
      </c>
      <c r="O38" s="32">
        <f t="shared" si="16"/>
        <v>0.56521739130434778</v>
      </c>
      <c r="P38" s="32">
        <f t="shared" si="17"/>
        <v>0.56956521739130439</v>
      </c>
      <c r="Q38" s="32">
        <f t="shared" si="18"/>
        <v>0.56956521739130439</v>
      </c>
      <c r="R38" s="21"/>
      <c r="S38" s="68" t="s">
        <v>69</v>
      </c>
    </row>
    <row r="39" spans="1:19" x14ac:dyDescent="0.35">
      <c r="A39" s="105" t="s">
        <v>61</v>
      </c>
      <c r="B39" s="106"/>
      <c r="C39" s="106"/>
      <c r="D39" s="106"/>
      <c r="E39" s="107"/>
      <c r="F39" s="33">
        <f>SUM(F33:F38)</f>
        <v>14587</v>
      </c>
      <c r="G39" s="20"/>
      <c r="H39" s="33">
        <f>SUM(H33:H38)</f>
        <v>13291</v>
      </c>
      <c r="I39" s="33">
        <f>SUM(I33:I38)</f>
        <v>13587</v>
      </c>
      <c r="J39" s="34">
        <f>SUM(J33:J38)</f>
        <v>13597</v>
      </c>
      <c r="K39" s="34">
        <f>SUM(K33:K38)</f>
        <v>13597</v>
      </c>
      <c r="L39" s="33"/>
      <c r="M39" s="20"/>
      <c r="N39" s="35">
        <f t="shared" ref="N39:O39" si="20">SUM(N33:N38)/6</f>
        <v>0.90608695652173921</v>
      </c>
      <c r="O39" s="35">
        <f t="shared" si="20"/>
        <v>0.92753623188405798</v>
      </c>
      <c r="P39" s="35">
        <f>SUM(P33:P38)/6</f>
        <v>0.92826086956521736</v>
      </c>
      <c r="Q39" s="35">
        <f>SUM(Q33:Q38)/6</f>
        <v>0.92826086956521736</v>
      </c>
      <c r="R39" s="20"/>
      <c r="S39" s="71"/>
    </row>
    <row r="40" spans="1:19" x14ac:dyDescent="0.35">
      <c r="A40" s="111" t="s">
        <v>62</v>
      </c>
      <c r="B40" s="112"/>
      <c r="C40" s="112"/>
      <c r="D40" s="112"/>
      <c r="E40" s="113"/>
      <c r="F40" s="36"/>
      <c r="G40" s="16"/>
      <c r="H40" s="37"/>
      <c r="I40" s="38"/>
      <c r="J40" s="38"/>
      <c r="K40" s="38"/>
      <c r="L40" s="38"/>
      <c r="M40" s="16"/>
      <c r="N40" s="39"/>
      <c r="O40" s="39"/>
      <c r="P40" s="39"/>
      <c r="Q40" s="39"/>
      <c r="R40" s="16"/>
      <c r="S40" s="72"/>
    </row>
    <row r="41" spans="1:19" x14ac:dyDescent="0.35">
      <c r="A41" s="65">
        <v>27</v>
      </c>
      <c r="B41" s="43" t="s">
        <v>39</v>
      </c>
      <c r="C41" s="18" t="s">
        <v>14</v>
      </c>
      <c r="D41" s="18" t="s">
        <v>15</v>
      </c>
      <c r="E41" s="43"/>
      <c r="F41" s="19">
        <v>1650</v>
      </c>
      <c r="G41" s="20"/>
      <c r="H41" s="19">
        <v>1650</v>
      </c>
      <c r="I41" s="19">
        <v>1650</v>
      </c>
      <c r="J41" s="22">
        <v>1650</v>
      </c>
      <c r="K41" s="19">
        <f>J41</f>
        <v>1650</v>
      </c>
      <c r="L41" s="18"/>
      <c r="M41" s="20"/>
      <c r="N41" s="23">
        <f t="shared" ref="N41:N49" si="21">H41/F41</f>
        <v>1</v>
      </c>
      <c r="O41" s="23">
        <f t="shared" ref="O41:O49" si="22">I41/F41</f>
        <v>1</v>
      </c>
      <c r="P41" s="23">
        <f t="shared" ref="P41:P49" si="23">J41/F41</f>
        <v>1</v>
      </c>
      <c r="Q41" s="23">
        <f t="shared" ref="Q41:Q49" si="24">K41/F41</f>
        <v>1</v>
      </c>
      <c r="R41" s="20"/>
      <c r="S41" s="73"/>
    </row>
    <row r="42" spans="1:19" x14ac:dyDescent="0.35">
      <c r="A42" s="65">
        <f t="shared" si="5"/>
        <v>28</v>
      </c>
      <c r="B42" s="43" t="s">
        <v>39</v>
      </c>
      <c r="C42" s="18" t="s">
        <v>14</v>
      </c>
      <c r="D42" s="18" t="s">
        <v>15</v>
      </c>
      <c r="E42" s="43"/>
      <c r="F42" s="19">
        <v>1495</v>
      </c>
      <c r="G42" s="20"/>
      <c r="H42" s="19">
        <v>1495</v>
      </c>
      <c r="I42" s="19">
        <v>1495</v>
      </c>
      <c r="J42" s="22">
        <v>1495</v>
      </c>
      <c r="K42" s="19">
        <f t="shared" ref="K42:K45" si="25">J42</f>
        <v>1495</v>
      </c>
      <c r="L42" s="18"/>
      <c r="M42" s="20"/>
      <c r="N42" s="23">
        <f t="shared" si="21"/>
        <v>1</v>
      </c>
      <c r="O42" s="23">
        <f t="shared" si="22"/>
        <v>1</v>
      </c>
      <c r="P42" s="23">
        <f t="shared" si="23"/>
        <v>1</v>
      </c>
      <c r="Q42" s="23">
        <f t="shared" si="24"/>
        <v>1</v>
      </c>
      <c r="R42" s="20"/>
      <c r="S42" s="73"/>
    </row>
    <row r="43" spans="1:19" x14ac:dyDescent="0.35">
      <c r="A43" s="65">
        <f t="shared" si="5"/>
        <v>29</v>
      </c>
      <c r="B43" s="43" t="s">
        <v>39</v>
      </c>
      <c r="C43" s="18" t="s">
        <v>14</v>
      </c>
      <c r="D43" s="18" t="s">
        <v>15</v>
      </c>
      <c r="E43" s="43"/>
      <c r="F43" s="19">
        <v>1225</v>
      </c>
      <c r="G43" s="20"/>
      <c r="H43" s="19">
        <v>1225</v>
      </c>
      <c r="I43" s="19">
        <v>1225</v>
      </c>
      <c r="J43" s="22">
        <v>1225</v>
      </c>
      <c r="K43" s="19">
        <f t="shared" si="25"/>
        <v>1225</v>
      </c>
      <c r="L43" s="18"/>
      <c r="M43" s="20"/>
      <c r="N43" s="23">
        <f t="shared" si="21"/>
        <v>1</v>
      </c>
      <c r="O43" s="23">
        <f t="shared" si="22"/>
        <v>1</v>
      </c>
      <c r="P43" s="23">
        <f t="shared" si="23"/>
        <v>1</v>
      </c>
      <c r="Q43" s="23">
        <f t="shared" si="24"/>
        <v>1</v>
      </c>
      <c r="R43" s="20"/>
      <c r="S43" s="73"/>
    </row>
    <row r="44" spans="1:19" x14ac:dyDescent="0.35">
      <c r="A44" s="65">
        <f t="shared" si="5"/>
        <v>30</v>
      </c>
      <c r="B44" s="43" t="s">
        <v>39</v>
      </c>
      <c r="C44" s="18" t="s">
        <v>14</v>
      </c>
      <c r="D44" s="18" t="s">
        <v>15</v>
      </c>
      <c r="E44" s="43"/>
      <c r="F44" s="19">
        <v>1532</v>
      </c>
      <c r="G44" s="20"/>
      <c r="H44" s="19">
        <v>1532</v>
      </c>
      <c r="I44" s="19">
        <v>1532</v>
      </c>
      <c r="J44" s="22">
        <v>1532</v>
      </c>
      <c r="K44" s="19">
        <f t="shared" si="25"/>
        <v>1532</v>
      </c>
      <c r="L44" s="18"/>
      <c r="M44" s="20"/>
      <c r="N44" s="23">
        <f t="shared" si="21"/>
        <v>1</v>
      </c>
      <c r="O44" s="23">
        <f t="shared" si="22"/>
        <v>1</v>
      </c>
      <c r="P44" s="23">
        <f t="shared" si="23"/>
        <v>1</v>
      </c>
      <c r="Q44" s="23">
        <f t="shared" si="24"/>
        <v>1</v>
      </c>
      <c r="R44" s="20"/>
      <c r="S44" s="73"/>
    </row>
    <row r="45" spans="1:19" x14ac:dyDescent="0.35">
      <c r="A45" s="65">
        <f t="shared" si="5"/>
        <v>31</v>
      </c>
      <c r="B45" s="43" t="s">
        <v>40</v>
      </c>
      <c r="C45" s="18" t="s">
        <v>14</v>
      </c>
      <c r="D45" s="18" t="s">
        <v>15</v>
      </c>
      <c r="E45" s="43"/>
      <c r="F45" s="19">
        <v>1725</v>
      </c>
      <c r="G45" s="20"/>
      <c r="H45" s="19">
        <v>1725</v>
      </c>
      <c r="I45" s="19">
        <v>1725</v>
      </c>
      <c r="J45" s="22">
        <v>1725</v>
      </c>
      <c r="K45" s="19">
        <f t="shared" si="25"/>
        <v>1725</v>
      </c>
      <c r="L45" s="18"/>
      <c r="M45" s="20"/>
      <c r="N45" s="23">
        <f t="shared" si="21"/>
        <v>1</v>
      </c>
      <c r="O45" s="23">
        <f t="shared" si="22"/>
        <v>1</v>
      </c>
      <c r="P45" s="23">
        <f t="shared" si="23"/>
        <v>1</v>
      </c>
      <c r="Q45" s="23">
        <f t="shared" si="24"/>
        <v>1</v>
      </c>
      <c r="R45" s="20"/>
      <c r="S45" s="73"/>
    </row>
    <row r="46" spans="1:19" x14ac:dyDescent="0.35">
      <c r="A46" s="65">
        <f t="shared" si="5"/>
        <v>32</v>
      </c>
      <c r="B46" s="17" t="s">
        <v>19</v>
      </c>
      <c r="C46" s="29" t="s">
        <v>14</v>
      </c>
      <c r="D46" s="29" t="s">
        <v>15</v>
      </c>
      <c r="E46" s="29"/>
      <c r="F46" s="30">
        <v>1190</v>
      </c>
      <c r="G46" s="20"/>
      <c r="H46" s="44">
        <v>1190</v>
      </c>
      <c r="I46" s="45">
        <v>1190</v>
      </c>
      <c r="J46" s="45">
        <v>1190</v>
      </c>
      <c r="K46" s="30">
        <v>1190</v>
      </c>
      <c r="L46" s="30"/>
      <c r="M46" s="21"/>
      <c r="N46" s="32">
        <f t="shared" si="21"/>
        <v>1</v>
      </c>
      <c r="O46" s="32">
        <f t="shared" si="22"/>
        <v>1</v>
      </c>
      <c r="P46" s="32">
        <f t="shared" si="23"/>
        <v>1</v>
      </c>
      <c r="Q46" s="32">
        <f t="shared" si="24"/>
        <v>1</v>
      </c>
      <c r="R46" s="21"/>
      <c r="S46" s="68" t="s">
        <v>71</v>
      </c>
    </row>
    <row r="47" spans="1:19" x14ac:dyDescent="0.35">
      <c r="A47" s="65">
        <f t="shared" si="5"/>
        <v>33</v>
      </c>
      <c r="B47" s="17" t="s">
        <v>19</v>
      </c>
      <c r="C47" s="29" t="s">
        <v>14</v>
      </c>
      <c r="D47" s="29" t="s">
        <v>15</v>
      </c>
      <c r="E47" s="29"/>
      <c r="F47" s="30">
        <v>2100</v>
      </c>
      <c r="G47" s="20"/>
      <c r="H47" s="44">
        <v>1188</v>
      </c>
      <c r="I47" s="45">
        <v>1644</v>
      </c>
      <c r="J47" s="45">
        <v>1650</v>
      </c>
      <c r="K47" s="30">
        <v>1655</v>
      </c>
      <c r="L47" s="30"/>
      <c r="M47" s="21"/>
      <c r="N47" s="32">
        <f t="shared" si="21"/>
        <v>0.56571428571428573</v>
      </c>
      <c r="O47" s="32">
        <f t="shared" si="22"/>
        <v>0.78285714285714281</v>
      </c>
      <c r="P47" s="32">
        <f t="shared" si="23"/>
        <v>0.7857142857142857</v>
      </c>
      <c r="Q47" s="32">
        <f t="shared" si="24"/>
        <v>0.78809523809523807</v>
      </c>
      <c r="R47" s="21"/>
      <c r="S47" s="68" t="s">
        <v>71</v>
      </c>
    </row>
    <row r="48" spans="1:19" x14ac:dyDescent="0.35">
      <c r="A48" s="65">
        <f t="shared" si="5"/>
        <v>34</v>
      </c>
      <c r="B48" s="17" t="s">
        <v>19</v>
      </c>
      <c r="C48" s="29" t="s">
        <v>14</v>
      </c>
      <c r="D48" s="29" t="s">
        <v>15</v>
      </c>
      <c r="E48" s="29"/>
      <c r="F48" s="30">
        <v>1350</v>
      </c>
      <c r="G48" s="20"/>
      <c r="H48" s="31">
        <v>765.67</v>
      </c>
      <c r="I48" s="45">
        <v>1350</v>
      </c>
      <c r="J48" s="45">
        <v>1350</v>
      </c>
      <c r="K48" s="30">
        <v>1350</v>
      </c>
      <c r="L48" s="30"/>
      <c r="M48" s="21"/>
      <c r="N48" s="32">
        <f t="shared" si="21"/>
        <v>0.56716296296296298</v>
      </c>
      <c r="O48" s="32">
        <f t="shared" si="22"/>
        <v>1</v>
      </c>
      <c r="P48" s="32">
        <f t="shared" si="23"/>
        <v>1</v>
      </c>
      <c r="Q48" s="32">
        <f t="shared" si="24"/>
        <v>1</v>
      </c>
      <c r="R48" s="21"/>
      <c r="S48" s="68" t="s">
        <v>71</v>
      </c>
    </row>
    <row r="49" spans="1:19" x14ac:dyDescent="0.35">
      <c r="A49" s="65">
        <f t="shared" si="5"/>
        <v>35</v>
      </c>
      <c r="B49" s="17" t="s">
        <v>19</v>
      </c>
      <c r="C49" s="29" t="s">
        <v>14</v>
      </c>
      <c r="D49" s="29" t="s">
        <v>15</v>
      </c>
      <c r="E49" s="29"/>
      <c r="F49" s="30">
        <v>1377</v>
      </c>
      <c r="G49" s="20"/>
      <c r="H49" s="31">
        <v>1190</v>
      </c>
      <c r="I49" s="45">
        <v>1377</v>
      </c>
      <c r="J49" s="45">
        <v>1377</v>
      </c>
      <c r="K49" s="30">
        <v>1377</v>
      </c>
      <c r="L49" s="30"/>
      <c r="M49" s="21"/>
      <c r="N49" s="32">
        <f t="shared" si="21"/>
        <v>0.86419753086419748</v>
      </c>
      <c r="O49" s="32">
        <f t="shared" si="22"/>
        <v>1</v>
      </c>
      <c r="P49" s="32">
        <f t="shared" si="23"/>
        <v>1</v>
      </c>
      <c r="Q49" s="32">
        <f t="shared" si="24"/>
        <v>1</v>
      </c>
      <c r="R49" s="21"/>
      <c r="S49" s="68" t="s">
        <v>71</v>
      </c>
    </row>
    <row r="50" spans="1:19" x14ac:dyDescent="0.35">
      <c r="A50" s="105" t="s">
        <v>63</v>
      </c>
      <c r="B50" s="106"/>
      <c r="C50" s="106"/>
      <c r="D50" s="106"/>
      <c r="E50" s="107"/>
      <c r="F50" s="33">
        <f>SUM(F41:F49)</f>
        <v>13644</v>
      </c>
      <c r="G50" s="20"/>
      <c r="H50" s="33">
        <f>SUM(H41:H49)</f>
        <v>11960.67</v>
      </c>
      <c r="I50" s="33">
        <f>SUM(I41:I49)</f>
        <v>13188</v>
      </c>
      <c r="J50" s="33">
        <f>SUM(J41:J49)</f>
        <v>13194</v>
      </c>
      <c r="K50" s="33">
        <f>SUM(K41:K49)</f>
        <v>13199</v>
      </c>
      <c r="L50" s="33"/>
      <c r="M50" s="20"/>
      <c r="N50" s="35">
        <f t="shared" ref="N50:O50" si="26">SUM(N41:N49)/9</f>
        <v>0.88856386439349411</v>
      </c>
      <c r="O50" s="35">
        <f t="shared" si="26"/>
        <v>0.97587301587301589</v>
      </c>
      <c r="P50" s="35">
        <f>SUM(P41:P49)/9</f>
        <v>0.97619047619047605</v>
      </c>
      <c r="Q50" s="35">
        <f>SUM(Q41:Q49)/9</f>
        <v>0.97645502645502646</v>
      </c>
      <c r="R50" s="20"/>
      <c r="S50" s="71"/>
    </row>
    <row r="51" spans="1:19" x14ac:dyDescent="0.35">
      <c r="A51" s="103" t="s">
        <v>43</v>
      </c>
      <c r="B51" s="104"/>
      <c r="C51" s="46"/>
      <c r="D51" s="47"/>
      <c r="E51" s="47"/>
      <c r="F51" s="36"/>
      <c r="G51" s="16"/>
      <c r="H51" s="37"/>
      <c r="I51" s="38"/>
      <c r="J51" s="38"/>
      <c r="K51" s="38"/>
      <c r="L51" s="38"/>
      <c r="M51" s="16"/>
      <c r="N51" s="39"/>
      <c r="O51" s="39"/>
      <c r="P51" s="39"/>
      <c r="Q51" s="39"/>
      <c r="R51" s="16"/>
      <c r="S51" s="72"/>
    </row>
    <row r="52" spans="1:19" ht="15.75" customHeight="1" x14ac:dyDescent="0.35">
      <c r="A52" s="74">
        <f>A49+1</f>
        <v>36</v>
      </c>
      <c r="B52" s="48" t="s">
        <v>41</v>
      </c>
      <c r="C52" s="49" t="s">
        <v>20</v>
      </c>
      <c r="D52" s="49" t="s">
        <v>21</v>
      </c>
      <c r="E52" s="49"/>
      <c r="F52" s="50">
        <v>2500</v>
      </c>
      <c r="G52" s="51"/>
      <c r="H52" s="53">
        <v>755</v>
      </c>
      <c r="I52" s="53">
        <v>832</v>
      </c>
      <c r="J52" s="31">
        <v>898</v>
      </c>
      <c r="K52" s="30">
        <v>950</v>
      </c>
      <c r="L52" s="30"/>
      <c r="M52" s="52"/>
      <c r="N52" s="32">
        <f>H52/F52</f>
        <v>0.30199999999999999</v>
      </c>
      <c r="O52" s="32">
        <f>I52/F52</f>
        <v>0.33279999999999998</v>
      </c>
      <c r="P52" s="32">
        <f>J52/F52</f>
        <v>0.35920000000000002</v>
      </c>
      <c r="Q52" s="32">
        <f>K52/F52</f>
        <v>0.38</v>
      </c>
      <c r="R52" s="52"/>
      <c r="S52" s="68" t="s">
        <v>69</v>
      </c>
    </row>
    <row r="53" spans="1:19" ht="14.25" customHeight="1" x14ac:dyDescent="0.35">
      <c r="A53" s="74">
        <f t="shared" ref="A53" si="27">A52+1</f>
        <v>37</v>
      </c>
      <c r="B53" s="48" t="s">
        <v>41</v>
      </c>
      <c r="C53" s="49" t="s">
        <v>20</v>
      </c>
      <c r="D53" s="49" t="s">
        <v>21</v>
      </c>
      <c r="E53" s="49"/>
      <c r="F53" s="50">
        <v>1430</v>
      </c>
      <c r="G53" s="51"/>
      <c r="H53" s="53">
        <v>465</v>
      </c>
      <c r="I53" s="53">
        <v>1000</v>
      </c>
      <c r="J53" s="53">
        <v>1000</v>
      </c>
      <c r="K53" s="30">
        <v>1223</v>
      </c>
      <c r="L53" s="30"/>
      <c r="M53" s="52"/>
      <c r="N53" s="32">
        <f>H53/F53</f>
        <v>0.32517482517482516</v>
      </c>
      <c r="O53" s="32">
        <f>I53/F53</f>
        <v>0.69930069930069927</v>
      </c>
      <c r="P53" s="32">
        <f>J53/F53</f>
        <v>0.69930069930069927</v>
      </c>
      <c r="Q53" s="32">
        <f>K53/F53</f>
        <v>0.85524475524475529</v>
      </c>
      <c r="R53" s="52"/>
      <c r="S53" s="68" t="s">
        <v>69</v>
      </c>
    </row>
    <row r="54" spans="1:19" x14ac:dyDescent="0.35">
      <c r="A54" s="105" t="s">
        <v>64</v>
      </c>
      <c r="B54" s="106"/>
      <c r="C54" s="106"/>
      <c r="D54" s="106"/>
      <c r="E54" s="107"/>
      <c r="F54" s="33">
        <f>SUM(F52:F53)</f>
        <v>3930</v>
      </c>
      <c r="G54" s="20"/>
      <c r="H54" s="34">
        <f>SUM(H52:H53)</f>
        <v>1220</v>
      </c>
      <c r="I54" s="34">
        <f>SUM(I52:I53)</f>
        <v>1832</v>
      </c>
      <c r="J54" s="34">
        <f>SUM(J52:J53)</f>
        <v>1898</v>
      </c>
      <c r="K54" s="34">
        <f>SUM(K52:K53)</f>
        <v>2173</v>
      </c>
      <c r="L54" s="33"/>
      <c r="M54" s="21"/>
      <c r="N54" s="35">
        <f t="shared" ref="N54:O54" si="28">SUM(N52:N53)/2</f>
        <v>0.31358741258741257</v>
      </c>
      <c r="O54" s="35">
        <f t="shared" si="28"/>
        <v>0.51605034965034968</v>
      </c>
      <c r="P54" s="35">
        <f>SUM(P52:P53)/2</f>
        <v>0.52925034965034967</v>
      </c>
      <c r="Q54" s="35">
        <f>SUM(Q52:Q53)/2</f>
        <v>0.61762237762237771</v>
      </c>
      <c r="R54" s="21"/>
      <c r="S54" s="71"/>
    </row>
    <row r="55" spans="1:19" ht="20" x14ac:dyDescent="0.35">
      <c r="A55" s="75"/>
      <c r="B55" s="54" t="s">
        <v>52</v>
      </c>
      <c r="C55" s="55"/>
      <c r="D55" s="55"/>
      <c r="E55" s="55"/>
      <c r="F55" s="56">
        <f>SUM(F54+F50+F39+F31+F27+F19)</f>
        <v>80440.043999999994</v>
      </c>
      <c r="G55" s="57"/>
      <c r="H55" s="56">
        <f>SUM(H54+H50+H39+H31+H27+H19)</f>
        <v>74654.813999999998</v>
      </c>
      <c r="I55" s="56">
        <f>SUM(I54+I50+I39+I31+I27+I19)</f>
        <v>76789.744000000006</v>
      </c>
      <c r="J55" s="56">
        <f>SUM(J54+J50+J39+J31+J27+J19)</f>
        <v>76871.744000000006</v>
      </c>
      <c r="K55" s="58">
        <f>K54+K50+K39+K31+K27+K19</f>
        <v>77151.744000000006</v>
      </c>
      <c r="L55" s="59"/>
      <c r="M55" s="60"/>
      <c r="N55" s="61">
        <f>SUM(N54+N50+N39+N31+N27+N19)/6</f>
        <v>0.85063475009425715</v>
      </c>
      <c r="O55" s="61">
        <f>SUM(O54+O50+O39+O31+O27+O19)/6</f>
        <v>0.90250189099196698</v>
      </c>
      <c r="P55" s="61">
        <f>SUM(P54+P50+P39+P31+P27+P19)/6</f>
        <v>0.9048755739917369</v>
      </c>
      <c r="Q55" s="61">
        <f>SUM(Q54+Q50+Q39+Q31+Q27+Q19)/6</f>
        <v>0.92000636172252459</v>
      </c>
      <c r="R55" s="60"/>
      <c r="S55" s="76"/>
    </row>
    <row r="56" spans="1:19" ht="20.5" thickBot="1" x14ac:dyDescent="0.4">
      <c r="A56" s="77"/>
      <c r="B56" s="78" t="s">
        <v>53</v>
      </c>
      <c r="C56" s="79"/>
      <c r="D56" s="79"/>
      <c r="E56" s="79"/>
      <c r="F56" s="80">
        <f>F55/1000</f>
        <v>80.440044</v>
      </c>
      <c r="G56" s="81"/>
      <c r="H56" s="82">
        <f>H55/1000</f>
        <v>74.654814000000002</v>
      </c>
      <c r="I56" s="82">
        <f>I55/1000</f>
        <v>76.789744000000013</v>
      </c>
      <c r="J56" s="83">
        <f>J55/1000</f>
        <v>76.871744000000007</v>
      </c>
      <c r="K56" s="83">
        <f>K55/1000</f>
        <v>77.151744000000008</v>
      </c>
      <c r="L56" s="84"/>
      <c r="M56" s="85"/>
      <c r="N56" s="86">
        <f>N55</f>
        <v>0.85063475009425715</v>
      </c>
      <c r="O56" s="86">
        <f>O55</f>
        <v>0.90250189099196698</v>
      </c>
      <c r="P56" s="86">
        <f>P55</f>
        <v>0.9048755739917369</v>
      </c>
      <c r="Q56" s="86">
        <f>Q55</f>
        <v>0.92000636172252459</v>
      </c>
      <c r="R56" s="85"/>
      <c r="S56" s="87"/>
    </row>
  </sheetData>
  <mergeCells count="26">
    <mergeCell ref="N4:Q4"/>
    <mergeCell ref="A1:S1"/>
    <mergeCell ref="A2:A5"/>
    <mergeCell ref="B2:B5"/>
    <mergeCell ref="C2:E2"/>
    <mergeCell ref="F2:F3"/>
    <mergeCell ref="H2:L3"/>
    <mergeCell ref="C3:C5"/>
    <mergeCell ref="D3:D5"/>
    <mergeCell ref="N2:Q3"/>
    <mergeCell ref="A51:B51"/>
    <mergeCell ref="A54:E54"/>
    <mergeCell ref="S2:S5"/>
    <mergeCell ref="A28:E28"/>
    <mergeCell ref="A31:E31"/>
    <mergeCell ref="A32:E32"/>
    <mergeCell ref="A39:E39"/>
    <mergeCell ref="A40:E40"/>
    <mergeCell ref="A50:E50"/>
    <mergeCell ref="A19:E19"/>
    <mergeCell ref="A20:E20"/>
    <mergeCell ref="A27:E27"/>
    <mergeCell ref="E3:E5"/>
    <mergeCell ref="F4:F5"/>
    <mergeCell ref="H4:K4"/>
    <mergeCell ref="L4:L5"/>
  </mergeCells>
  <pageMargins left="1.1399999999999999" right="0.16" top="0.36" bottom="0.44" header="0.3" footer="0.3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435E1-598E-4AAF-8D3C-61D1EE64C1A7}">
  <dimension ref="A1:G15"/>
  <sheetViews>
    <sheetView tabSelected="1" view="pageBreakPreview" zoomScaleNormal="100" zoomScaleSheetLayoutView="100" workbookViewId="0">
      <selection activeCell="F10" sqref="F10"/>
    </sheetView>
  </sheetViews>
  <sheetFormatPr defaultRowHeight="14.5" x14ac:dyDescent="0.35"/>
  <cols>
    <col min="1" max="1" width="16.81640625" style="88" bestFit="1" customWidth="1"/>
    <col min="2" max="2" width="16.1796875" style="88" bestFit="1" customWidth="1"/>
    <col min="3" max="3" width="16.1796875" style="88" customWidth="1"/>
    <col min="4" max="4" width="19.90625" style="88" customWidth="1"/>
    <col min="5" max="5" width="21.08984375" style="88" customWidth="1"/>
    <col min="6" max="6" width="20.6328125" style="88" bestFit="1" customWidth="1"/>
    <col min="7" max="7" width="8.7265625" style="88"/>
  </cols>
  <sheetData>
    <row r="1" spans="1:7" x14ac:dyDescent="0.35">
      <c r="A1" s="145" t="s">
        <v>82</v>
      </c>
      <c r="B1" s="145"/>
      <c r="C1" s="145"/>
      <c r="D1" s="145"/>
      <c r="E1" s="145"/>
      <c r="F1" s="145"/>
      <c r="G1" s="145"/>
    </row>
    <row r="2" spans="1:7" ht="15" thickBot="1" x14ac:dyDescent="0.4">
      <c r="A2" s="146"/>
      <c r="B2" s="146"/>
      <c r="C2" s="146"/>
      <c r="D2" s="146"/>
      <c r="E2" s="146"/>
      <c r="F2" s="146"/>
      <c r="G2" s="146"/>
    </row>
    <row r="3" spans="1:7" ht="35" customHeight="1" x14ac:dyDescent="0.35">
      <c r="A3" s="143" t="s">
        <v>75</v>
      </c>
      <c r="B3" s="141" t="s">
        <v>76</v>
      </c>
      <c r="C3" s="141"/>
      <c r="D3" s="141" t="s">
        <v>77</v>
      </c>
      <c r="E3" s="141"/>
      <c r="F3" s="141" t="s">
        <v>78</v>
      </c>
      <c r="G3" s="142"/>
    </row>
    <row r="4" spans="1:7" ht="35" customHeight="1" x14ac:dyDescent="0.35">
      <c r="A4" s="144"/>
      <c r="B4" s="94" t="s">
        <v>80</v>
      </c>
      <c r="C4" s="94" t="s">
        <v>81</v>
      </c>
      <c r="D4" s="94" t="s">
        <v>80</v>
      </c>
      <c r="E4" s="94" t="s">
        <v>81</v>
      </c>
      <c r="F4" s="94" t="s">
        <v>80</v>
      </c>
      <c r="G4" s="95" t="s">
        <v>81</v>
      </c>
    </row>
    <row r="5" spans="1:7" ht="35" customHeight="1" x14ac:dyDescent="0.35">
      <c r="A5" s="96" t="s">
        <v>5</v>
      </c>
      <c r="B5" s="90">
        <f>Drainagen!F19</f>
        <v>18290.644</v>
      </c>
      <c r="C5" s="90">
        <f t="shared" ref="C5:C10" si="0">B5/1000</f>
        <v>18.290644</v>
      </c>
      <c r="D5" s="90">
        <f>Drainagen!K19</f>
        <v>18194.243999999999</v>
      </c>
      <c r="E5" s="89">
        <f t="shared" ref="E5:E10" si="1">D5/1000</f>
        <v>18.194243999999998</v>
      </c>
      <c r="F5" s="90">
        <f t="shared" ref="F5:G10" si="2">B5-D5</f>
        <v>96.400000000001455</v>
      </c>
      <c r="G5" s="97">
        <f t="shared" si="2"/>
        <v>9.6400000000002706E-2</v>
      </c>
    </row>
    <row r="6" spans="1:7" s="93" customFormat="1" ht="35" customHeight="1" x14ac:dyDescent="0.35">
      <c r="A6" s="98" t="s">
        <v>6</v>
      </c>
      <c r="B6" s="92">
        <f>D6</f>
        <v>24136</v>
      </c>
      <c r="C6" s="92">
        <f t="shared" si="0"/>
        <v>24.135999999999999</v>
      </c>
      <c r="D6" s="92">
        <f>Drainagen!K27</f>
        <v>24136</v>
      </c>
      <c r="E6" s="92">
        <f t="shared" si="1"/>
        <v>24.135999999999999</v>
      </c>
      <c r="F6" s="92">
        <f t="shared" si="2"/>
        <v>0</v>
      </c>
      <c r="G6" s="99">
        <f t="shared" si="2"/>
        <v>0</v>
      </c>
    </row>
    <row r="7" spans="1:7" ht="35" customHeight="1" x14ac:dyDescent="0.35">
      <c r="A7" s="96" t="s">
        <v>8</v>
      </c>
      <c r="B7" s="90">
        <f>Drainagen!F31</f>
        <v>5852.5</v>
      </c>
      <c r="C7" s="90">
        <f t="shared" si="0"/>
        <v>5.8525</v>
      </c>
      <c r="D7" s="90">
        <f>Drainagen!K31</f>
        <v>5852.5</v>
      </c>
      <c r="E7" s="90">
        <f t="shared" si="1"/>
        <v>5.8525</v>
      </c>
      <c r="F7" s="90">
        <f t="shared" si="2"/>
        <v>0</v>
      </c>
      <c r="G7" s="97">
        <f t="shared" si="2"/>
        <v>0</v>
      </c>
    </row>
    <row r="8" spans="1:7" ht="35" customHeight="1" x14ac:dyDescent="0.35">
      <c r="A8" s="96" t="s">
        <v>12</v>
      </c>
      <c r="B8" s="90">
        <f>Drainagen!F39</f>
        <v>14587</v>
      </c>
      <c r="C8" s="90">
        <f t="shared" si="0"/>
        <v>14.587</v>
      </c>
      <c r="D8" s="90">
        <f>Drainagen!K39</f>
        <v>13597</v>
      </c>
      <c r="E8" s="90">
        <f t="shared" si="1"/>
        <v>13.597</v>
      </c>
      <c r="F8" s="90">
        <f t="shared" si="2"/>
        <v>990</v>
      </c>
      <c r="G8" s="97">
        <f t="shared" si="2"/>
        <v>0.99000000000000021</v>
      </c>
    </row>
    <row r="9" spans="1:7" ht="35" customHeight="1" x14ac:dyDescent="0.35">
      <c r="A9" s="96" t="s">
        <v>14</v>
      </c>
      <c r="B9" s="90">
        <f>Drainagen!F50</f>
        <v>13644</v>
      </c>
      <c r="C9" s="90">
        <f t="shared" si="0"/>
        <v>13.644</v>
      </c>
      <c r="D9" s="90">
        <f>Drainagen!K50</f>
        <v>13199</v>
      </c>
      <c r="E9" s="90">
        <f t="shared" si="1"/>
        <v>13.199</v>
      </c>
      <c r="F9" s="90">
        <f t="shared" si="2"/>
        <v>445</v>
      </c>
      <c r="G9" s="97">
        <f t="shared" si="2"/>
        <v>0.44500000000000028</v>
      </c>
    </row>
    <row r="10" spans="1:7" ht="35" customHeight="1" x14ac:dyDescent="0.35">
      <c r="A10" s="96" t="s">
        <v>20</v>
      </c>
      <c r="B10" s="90">
        <f>Drainagen!F54</f>
        <v>3930</v>
      </c>
      <c r="C10" s="90">
        <f t="shared" si="0"/>
        <v>3.93</v>
      </c>
      <c r="D10" s="90">
        <f>Drainagen!K54</f>
        <v>2173</v>
      </c>
      <c r="E10" s="90">
        <f t="shared" si="1"/>
        <v>2.173</v>
      </c>
      <c r="F10" s="90">
        <f t="shared" si="2"/>
        <v>1757</v>
      </c>
      <c r="G10" s="97">
        <f t="shared" si="2"/>
        <v>1.7570000000000001</v>
      </c>
    </row>
    <row r="11" spans="1:7" ht="35" customHeight="1" thickBot="1" x14ac:dyDescent="0.4">
      <c r="A11" s="100" t="s">
        <v>79</v>
      </c>
      <c r="B11" s="101">
        <f>SUM(B5:B10)</f>
        <v>80440.144</v>
      </c>
      <c r="C11" s="101">
        <f t="shared" ref="C11:G11" si="3">SUM(C5:C10)</f>
        <v>80.440144000000004</v>
      </c>
      <c r="D11" s="101">
        <f t="shared" si="3"/>
        <v>77151.744000000006</v>
      </c>
      <c r="E11" s="101">
        <f t="shared" si="3"/>
        <v>77.151743999999994</v>
      </c>
      <c r="F11" s="101">
        <f t="shared" si="3"/>
        <v>3288.4000000000015</v>
      </c>
      <c r="G11" s="102">
        <f t="shared" si="3"/>
        <v>3.2884000000000033</v>
      </c>
    </row>
    <row r="15" spans="1:7" x14ac:dyDescent="0.35">
      <c r="C15" s="91"/>
    </row>
  </sheetData>
  <mergeCells count="5">
    <mergeCell ref="B3:C3"/>
    <mergeCell ref="D3:E3"/>
    <mergeCell ref="F3:G3"/>
    <mergeCell ref="A3:A4"/>
    <mergeCell ref="A1:G2"/>
  </mergeCells>
  <pageMargins left="0.7" right="0.7" top="0.75" bottom="0.75" header="0.3" footer="0.3"/>
  <pageSetup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Drainagen</vt:lpstr>
      <vt:lpstr>SUMARIU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smop lospalos</cp:lastModifiedBy>
  <cp:lastPrinted>2026-03-12T02:12:44Z</cp:lastPrinted>
  <dcterms:created xsi:type="dcterms:W3CDTF">2019-11-18T00:39:08Z</dcterms:created>
  <dcterms:modified xsi:type="dcterms:W3CDTF">2026-03-12T02:17:16Z</dcterms:modified>
</cp:coreProperties>
</file>